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saif\Dropbox\★04ｷｬｯｼｭﾌﾛｰ表\"/>
    </mc:Choice>
  </mc:AlternateContent>
  <xr:revisionPtr revIDLastSave="0" documentId="13_ncr:1_{2AF141D9-7CD3-4A56-AA90-1FF5FB328AEC}" xr6:coauthVersionLast="45" xr6:coauthVersionMax="45" xr10:uidLastSave="{00000000-0000-0000-0000-000000000000}"/>
  <bookViews>
    <workbookView xWindow="-120" yWindow="-120" windowWidth="29040" windowHeight="15840" tabRatio="429" xr2:uid="{00000000-000D-0000-FFFF-FFFF00000000}"/>
  </bookViews>
  <sheets>
    <sheet name="ライフプランの作り方" sheetId="23" r:id="rId1"/>
    <sheet name="簡易シミュレーション（年金）" sheetId="24" r:id="rId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19" i="23" l="1"/>
  <c r="V19" i="23"/>
  <c r="AA18" i="23"/>
  <c r="V18" i="23"/>
  <c r="AA17" i="23"/>
  <c r="V17" i="23"/>
  <c r="AA16" i="23"/>
  <c r="V16" i="23"/>
  <c r="AA15" i="23"/>
  <c r="V15" i="23"/>
  <c r="AA14" i="23"/>
  <c r="V14" i="23"/>
  <c r="AA13" i="23"/>
  <c r="V13" i="23"/>
  <c r="AA12" i="23"/>
  <c r="V12" i="23"/>
  <c r="AA11" i="23"/>
  <c r="V11" i="23"/>
  <c r="AA10" i="23"/>
  <c r="V10" i="23"/>
  <c r="AA9" i="23"/>
  <c r="V9" i="23"/>
  <c r="AA8" i="23"/>
  <c r="V8" i="23"/>
  <c r="L13" i="24" l="1"/>
  <c r="J13" i="24"/>
  <c r="L12" i="24"/>
  <c r="K12" i="24"/>
  <c r="J12" i="24"/>
  <c r="G12" i="24"/>
  <c r="K11" i="24"/>
  <c r="K13" i="24" s="1"/>
  <c r="E13" i="24" s="1"/>
  <c r="E10" i="24"/>
  <c r="L6" i="24"/>
  <c r="J6" i="24"/>
  <c r="L5" i="24"/>
  <c r="K5" i="24"/>
  <c r="J5" i="24"/>
  <c r="H5" i="24"/>
  <c r="E5" i="24" s="1"/>
  <c r="G5" i="24"/>
  <c r="K4" i="24"/>
  <c r="K6" i="24" s="1"/>
  <c r="E6" i="24" s="1"/>
  <c r="E3" i="24"/>
  <c r="H12" i="24" l="1"/>
  <c r="E12" i="24" s="1"/>
  <c r="E11" i="24"/>
  <c r="E4" i="24"/>
  <c r="E7" i="24" s="1"/>
  <c r="E14" i="24"/>
  <c r="E15" i="24" s="1"/>
  <c r="L38" i="23"/>
  <c r="K38" i="23"/>
  <c r="I38" i="23"/>
  <c r="H38" i="23"/>
  <c r="G38" i="23"/>
  <c r="E38" i="23"/>
  <c r="D38" i="23"/>
  <c r="C38" i="23"/>
  <c r="B38" i="23"/>
  <c r="L37" i="23"/>
  <c r="K37" i="23"/>
  <c r="I37" i="23"/>
  <c r="H37" i="23"/>
  <c r="G37" i="23"/>
  <c r="E37" i="23"/>
  <c r="D37" i="23"/>
  <c r="C37" i="23"/>
  <c r="B37" i="23"/>
  <c r="L36" i="23"/>
  <c r="K36" i="23"/>
  <c r="I36" i="23"/>
  <c r="H36" i="23"/>
  <c r="G36" i="23"/>
  <c r="E36" i="23"/>
  <c r="D36" i="23"/>
  <c r="C36" i="23"/>
  <c r="B36" i="23"/>
  <c r="L35" i="23"/>
  <c r="K35" i="23"/>
  <c r="I35" i="23"/>
  <c r="H35" i="23"/>
  <c r="G35" i="23"/>
  <c r="E35" i="23"/>
  <c r="D35" i="23"/>
  <c r="C35" i="23"/>
  <c r="B35" i="23"/>
  <c r="L34" i="23"/>
  <c r="K34" i="23"/>
  <c r="I34" i="23"/>
  <c r="H34" i="23"/>
  <c r="G34" i="23"/>
  <c r="E34" i="23"/>
  <c r="D34" i="23"/>
  <c r="C34" i="23"/>
  <c r="B34" i="23"/>
  <c r="L33" i="23"/>
  <c r="K33" i="23"/>
  <c r="I33" i="23"/>
  <c r="H33" i="23"/>
  <c r="G33" i="23"/>
  <c r="E33" i="23"/>
  <c r="D33" i="23"/>
  <c r="C33" i="23"/>
  <c r="B33" i="23"/>
  <c r="L32" i="23"/>
  <c r="K32" i="23"/>
  <c r="I32" i="23"/>
  <c r="H32" i="23"/>
  <c r="G32" i="23"/>
  <c r="E32" i="23"/>
  <c r="D32" i="23"/>
  <c r="C32" i="23"/>
  <c r="B32" i="23"/>
  <c r="L31" i="23"/>
  <c r="K31" i="23"/>
  <c r="I31" i="23"/>
  <c r="H31" i="23"/>
  <c r="G31" i="23"/>
  <c r="E31" i="23"/>
  <c r="D31" i="23"/>
  <c r="C31" i="23"/>
  <c r="B31" i="23"/>
  <c r="L30" i="23"/>
  <c r="K30" i="23"/>
  <c r="I30" i="23"/>
  <c r="H30" i="23"/>
  <c r="G30" i="23"/>
  <c r="E30" i="23"/>
  <c r="D30" i="23"/>
  <c r="C30" i="23"/>
  <c r="B30" i="23"/>
  <c r="X29" i="23"/>
  <c r="W29" i="23"/>
  <c r="L29" i="23"/>
  <c r="K29" i="23"/>
  <c r="I29" i="23"/>
  <c r="H29" i="23"/>
  <c r="G29" i="23"/>
  <c r="E29" i="23"/>
  <c r="D29" i="23"/>
  <c r="C29" i="23"/>
  <c r="B29" i="23"/>
  <c r="X28" i="23"/>
  <c r="W28" i="23"/>
  <c r="L28" i="23"/>
  <c r="K28" i="23"/>
  <c r="I28" i="23"/>
  <c r="H28" i="23"/>
  <c r="G28" i="23"/>
  <c r="E28" i="23"/>
  <c r="D28" i="23"/>
  <c r="C28" i="23"/>
  <c r="B28" i="23"/>
  <c r="X27" i="23"/>
  <c r="W27" i="23"/>
  <c r="L27" i="23"/>
  <c r="K27" i="23"/>
  <c r="I27" i="23"/>
  <c r="H27" i="23"/>
  <c r="G27" i="23"/>
  <c r="E27" i="23"/>
  <c r="D27" i="23"/>
  <c r="C27" i="23"/>
  <c r="B27" i="23"/>
  <c r="L26" i="23"/>
  <c r="K26" i="23"/>
  <c r="J26" i="23"/>
  <c r="I26" i="23"/>
  <c r="H26" i="23"/>
  <c r="G26" i="23"/>
  <c r="E26" i="23"/>
  <c r="D26" i="23"/>
  <c r="C26" i="23"/>
  <c r="B26" i="23"/>
  <c r="L25" i="23"/>
  <c r="K25" i="23"/>
  <c r="J25" i="23"/>
  <c r="I25" i="23"/>
  <c r="H25" i="23"/>
  <c r="G25" i="23"/>
  <c r="E25" i="23"/>
  <c r="D25" i="23"/>
  <c r="C25" i="23"/>
  <c r="B25" i="23"/>
  <c r="L24" i="23"/>
  <c r="K24" i="23"/>
  <c r="J24" i="23"/>
  <c r="I24" i="23"/>
  <c r="H24" i="23"/>
  <c r="G24" i="23"/>
  <c r="E24" i="23"/>
  <c r="D24" i="23"/>
  <c r="C24" i="23"/>
  <c r="B24" i="23"/>
  <c r="AA23" i="23"/>
  <c r="Z23" i="23"/>
  <c r="V23" i="23"/>
  <c r="U23" i="23"/>
  <c r="L23" i="23"/>
  <c r="K23" i="23"/>
  <c r="J23" i="23"/>
  <c r="I23" i="23"/>
  <c r="H23" i="23"/>
  <c r="G23" i="23"/>
  <c r="E23" i="23"/>
  <c r="D23" i="23"/>
  <c r="C23" i="23"/>
  <c r="B23" i="23"/>
  <c r="AA22" i="23"/>
  <c r="Z22" i="23"/>
  <c r="V22" i="23"/>
  <c r="U22" i="23"/>
  <c r="L22" i="23"/>
  <c r="K22" i="23"/>
  <c r="J22" i="23"/>
  <c r="I22" i="23"/>
  <c r="H22" i="23"/>
  <c r="G22" i="23"/>
  <c r="E22" i="23"/>
  <c r="D22" i="23"/>
  <c r="C22" i="23"/>
  <c r="B22" i="23"/>
  <c r="AA21" i="23"/>
  <c r="Z21" i="23"/>
  <c r="V21" i="23"/>
  <c r="U21" i="23"/>
  <c r="L21" i="23"/>
  <c r="K21" i="23"/>
  <c r="J21" i="23"/>
  <c r="I21" i="23"/>
  <c r="H21" i="23"/>
  <c r="G21" i="23"/>
  <c r="E21" i="23"/>
  <c r="D21" i="23"/>
  <c r="C21" i="23"/>
  <c r="B21" i="23"/>
  <c r="AA20" i="23"/>
  <c r="Z20" i="23"/>
  <c r="V20" i="23"/>
  <c r="U20" i="23"/>
  <c r="K20" i="23"/>
  <c r="J20" i="23"/>
  <c r="L20" i="23" s="1"/>
  <c r="I20" i="23"/>
  <c r="H20" i="23"/>
  <c r="G20" i="23"/>
  <c r="E20" i="23"/>
  <c r="D20" i="23"/>
  <c r="C20" i="23"/>
  <c r="B20" i="23"/>
  <c r="K19" i="23"/>
  <c r="J19" i="23"/>
  <c r="L19" i="23" s="1"/>
  <c r="I19" i="23"/>
  <c r="H19" i="23"/>
  <c r="G19" i="23"/>
  <c r="E19" i="23"/>
  <c r="D19" i="23"/>
  <c r="C19" i="23"/>
  <c r="B19" i="23"/>
  <c r="K18" i="23"/>
  <c r="J18" i="23"/>
  <c r="L18" i="23" s="1"/>
  <c r="I18" i="23"/>
  <c r="H18" i="23"/>
  <c r="G18" i="23"/>
  <c r="E18" i="23"/>
  <c r="D18" i="23"/>
  <c r="C18" i="23"/>
  <c r="B18" i="23"/>
  <c r="L17" i="23"/>
  <c r="K17" i="23"/>
  <c r="J17" i="23"/>
  <c r="I17" i="23"/>
  <c r="H17" i="23"/>
  <c r="G17" i="23"/>
  <c r="E17" i="23"/>
  <c r="D17" i="23"/>
  <c r="C17" i="23"/>
  <c r="B17" i="23"/>
  <c r="L16" i="23"/>
  <c r="K16" i="23"/>
  <c r="J16" i="23"/>
  <c r="I16" i="23"/>
  <c r="H16" i="23"/>
  <c r="G16" i="23"/>
  <c r="E16" i="23"/>
  <c r="D16" i="23"/>
  <c r="C16" i="23"/>
  <c r="B16" i="23"/>
  <c r="L15" i="23"/>
  <c r="K15" i="23"/>
  <c r="J15" i="23"/>
  <c r="I15" i="23"/>
  <c r="H15" i="23"/>
  <c r="G15" i="23"/>
  <c r="E15" i="23"/>
  <c r="D15" i="23"/>
  <c r="C15" i="23"/>
  <c r="B15" i="23"/>
  <c r="L14" i="23"/>
  <c r="K14" i="23"/>
  <c r="J14" i="23"/>
  <c r="I14" i="23"/>
  <c r="H14" i="23"/>
  <c r="G14" i="23"/>
  <c r="E14" i="23"/>
  <c r="D14" i="23"/>
  <c r="C14" i="23"/>
  <c r="B14" i="23"/>
  <c r="L13" i="23"/>
  <c r="K13" i="23"/>
  <c r="J13" i="23"/>
  <c r="I13" i="23"/>
  <c r="H13" i="23"/>
  <c r="G13" i="23"/>
  <c r="E13" i="23"/>
  <c r="D13" i="23"/>
  <c r="C13" i="23"/>
  <c r="B13" i="23"/>
  <c r="K12" i="23"/>
  <c r="J12" i="23"/>
  <c r="L12" i="23" s="1"/>
  <c r="I12" i="23"/>
  <c r="H12" i="23"/>
  <c r="G12" i="23"/>
  <c r="E12" i="23"/>
  <c r="D12" i="23"/>
  <c r="C12" i="23"/>
  <c r="B12" i="23"/>
  <c r="K11" i="23"/>
  <c r="J11" i="23"/>
  <c r="L11" i="23" s="1"/>
  <c r="I11" i="23"/>
  <c r="H11" i="23"/>
  <c r="G11" i="23"/>
  <c r="E11" i="23"/>
  <c r="D11" i="23"/>
  <c r="C11" i="23"/>
  <c r="B11" i="23"/>
  <c r="Q10" i="23"/>
  <c r="P10" i="23"/>
  <c r="M10" i="23"/>
  <c r="L10" i="23"/>
  <c r="K10" i="23"/>
  <c r="I10" i="23"/>
  <c r="H10" i="23"/>
  <c r="G10" i="23"/>
  <c r="E10" i="23"/>
  <c r="D10" i="23"/>
  <c r="C10" i="23"/>
  <c r="B10" i="23"/>
  <c r="Q9" i="23"/>
  <c r="P9" i="23"/>
  <c r="M9" i="23"/>
  <c r="L9" i="23"/>
  <c r="K9" i="23"/>
  <c r="I9" i="23"/>
  <c r="H9" i="23"/>
  <c r="G9" i="23"/>
  <c r="E9" i="23"/>
  <c r="D9" i="23"/>
  <c r="C9" i="23"/>
  <c r="Q8" i="23"/>
  <c r="P8" i="23"/>
  <c r="M8" i="23"/>
  <c r="L8" i="23"/>
  <c r="P13" i="23" l="1"/>
  <c r="Q11" i="23"/>
  <c r="Q12" i="23" s="1"/>
  <c r="Q13" i="23" s="1"/>
  <c r="Q14" i="23" s="1"/>
  <c r="Q15" i="23" s="1"/>
  <c r="Q16" i="23" s="1"/>
  <c r="Q17" i="23" s="1"/>
  <c r="Q18" i="23" s="1"/>
  <c r="Q19" i="23" s="1"/>
  <c r="Q20" i="23" s="1"/>
  <c r="Q21" i="23" s="1"/>
  <c r="Q22" i="23" s="1"/>
  <c r="Q23" i="23" s="1"/>
  <c r="Q24" i="23" s="1"/>
  <c r="Q25" i="23" s="1"/>
  <c r="Q26" i="23" s="1"/>
  <c r="Q27" i="23" s="1"/>
  <c r="Q28" i="23" s="1"/>
  <c r="Q29" i="23" s="1"/>
  <c r="Q30" i="23" s="1"/>
  <c r="Q31" i="23" s="1"/>
  <c r="Q32" i="23" s="1"/>
  <c r="Q33" i="23" s="1"/>
  <c r="Q34" i="23" s="1"/>
  <c r="Q35" i="23" s="1"/>
  <c r="Q36" i="23" s="1"/>
  <c r="Q37" i="23" s="1"/>
  <c r="Q38" i="23" s="1"/>
  <c r="M11" i="23"/>
  <c r="M12" i="23" s="1"/>
  <c r="M13" i="23" s="1"/>
  <c r="P11" i="23"/>
  <c r="P12" i="23"/>
  <c r="E18" i="24"/>
  <c r="E19" i="24" s="1"/>
  <c r="E8" i="24"/>
  <c r="M14" i="23" l="1"/>
  <c r="P14" i="23"/>
  <c r="P15" i="23" l="1"/>
  <c r="M15" i="23"/>
  <c r="M16" i="23" l="1"/>
  <c r="P16" i="23"/>
  <c r="M17" i="23" l="1"/>
  <c r="P17" i="23"/>
  <c r="M18" i="23" l="1"/>
  <c r="P18" i="23"/>
  <c r="M19" i="23" l="1"/>
  <c r="P19" i="23"/>
  <c r="M20" i="23" l="1"/>
  <c r="P20" i="23"/>
  <c r="M21" i="23" l="1"/>
  <c r="P21" i="23"/>
  <c r="M22" i="23" l="1"/>
  <c r="P22" i="23"/>
  <c r="P23" i="23" l="1"/>
  <c r="M23" i="23"/>
  <c r="P24" i="23" l="1"/>
  <c r="M24" i="23"/>
  <c r="P25" i="23" l="1"/>
  <c r="M25" i="23"/>
  <c r="P26" i="23" l="1"/>
  <c r="M26" i="23"/>
  <c r="M27" i="23" l="1"/>
  <c r="P27" i="23"/>
  <c r="P28" i="23" l="1"/>
  <c r="M28" i="23"/>
  <c r="P29" i="23" l="1"/>
  <c r="M29" i="23"/>
  <c r="P30" i="23" l="1"/>
  <c r="M30" i="23"/>
  <c r="P31" i="23" l="1"/>
  <c r="M31" i="23"/>
  <c r="P32" i="23" l="1"/>
  <c r="M32" i="23"/>
  <c r="P33" i="23" l="1"/>
  <c r="M33" i="23"/>
  <c r="P34" i="23" l="1"/>
  <c r="M34" i="23"/>
  <c r="P35" i="23" l="1"/>
  <c r="M35" i="23"/>
  <c r="P36" i="23" l="1"/>
  <c r="M36" i="23"/>
  <c r="P37" i="23" l="1"/>
  <c r="M37" i="23"/>
  <c r="P38" i="23" l="1"/>
  <c r="M38" i="23"/>
</calcChain>
</file>

<file path=xl/sharedStrings.xml><?xml version="1.0" encoding="utf-8"?>
<sst xmlns="http://schemas.openxmlformats.org/spreadsheetml/2006/main" count="227" uniqueCount="123">
  <si>
    <r>
      <rPr>
        <sz val="11"/>
        <rFont val="HG丸ｺﾞｼｯｸM-PRO"/>
        <family val="3"/>
        <charset val="128"/>
      </rPr>
      <t>年後</t>
    </r>
    <rPh sb="0" eb="1">
      <t>ネン</t>
    </rPh>
    <rPh sb="1" eb="2">
      <t>ゴ</t>
    </rPh>
    <phoneticPr fontId="2"/>
  </si>
  <si>
    <r>
      <rPr>
        <b/>
        <sz val="11"/>
        <rFont val="HG丸ｺﾞｼｯｸM-PRO"/>
        <family val="3"/>
        <charset val="128"/>
      </rPr>
      <t>年</t>
    </r>
    <rPh sb="0" eb="1">
      <t>ネン</t>
    </rPh>
    <phoneticPr fontId="2"/>
  </si>
  <si>
    <r>
      <rPr>
        <sz val="11"/>
        <rFont val="HG丸ｺﾞｼｯｸM-PRO"/>
        <family val="3"/>
        <charset val="128"/>
      </rPr>
      <t>親
（歳）</t>
    </r>
    <rPh sb="0" eb="1">
      <t>オヤ</t>
    </rPh>
    <rPh sb="3" eb="4">
      <t>サイ</t>
    </rPh>
    <phoneticPr fontId="2"/>
  </si>
  <si>
    <r>
      <rPr>
        <sz val="11"/>
        <rFont val="HG丸ｺﾞｼｯｸM-PRO"/>
        <family val="3"/>
        <charset val="128"/>
      </rPr>
      <t>子ども（歳）</t>
    </r>
    <rPh sb="0" eb="1">
      <t>コ</t>
    </rPh>
    <rPh sb="4" eb="5">
      <t>サイ</t>
    </rPh>
    <phoneticPr fontId="2"/>
  </si>
  <si>
    <r>
      <rPr>
        <sz val="11"/>
        <rFont val="HG丸ｺﾞｼｯｸM-PRO"/>
        <family val="3"/>
        <charset val="128"/>
      </rPr>
      <t>イベント①</t>
    </r>
  </si>
  <si>
    <r>
      <rPr>
        <sz val="11"/>
        <rFont val="HG丸ｺﾞｼｯｸM-PRO"/>
        <family val="3"/>
        <charset val="128"/>
      </rPr>
      <t>世帯年収見込み</t>
    </r>
    <rPh sb="0" eb="2">
      <t>セタイ</t>
    </rPh>
    <rPh sb="2" eb="4">
      <t>ネンシュウ</t>
    </rPh>
    <rPh sb="4" eb="6">
      <t>ミコ</t>
    </rPh>
    <phoneticPr fontId="2"/>
  </si>
  <si>
    <t>小</t>
  </si>
  <si>
    <r>
      <rPr>
        <sz val="11"/>
        <rFont val="ＭＳ Ｐゴシック"/>
        <family val="3"/>
        <charset val="128"/>
      </rPr>
      <t>大学</t>
    </r>
    <rPh sb="0" eb="2">
      <t>ダイガク</t>
    </rPh>
    <phoneticPr fontId="2"/>
  </si>
  <si>
    <r>
      <rPr>
        <sz val="22"/>
        <rFont val="ＭＳ Ｐゴシック"/>
        <family val="3"/>
        <charset val="128"/>
      </rPr>
      <t>↓</t>
    </r>
    <phoneticPr fontId="2"/>
  </si>
  <si>
    <r>
      <rPr>
        <sz val="11"/>
        <rFont val="HG丸ｺﾞｼｯｸM-PRO"/>
        <family val="3"/>
        <charset val="128"/>
      </rPr>
      <t>住居費</t>
    </r>
    <rPh sb="0" eb="3">
      <t>ジュウキョヒ</t>
    </rPh>
    <phoneticPr fontId="2"/>
  </si>
  <si>
    <r>
      <rPr>
        <sz val="11"/>
        <rFont val="HG丸ｺﾞｼｯｸM-PRO"/>
        <family val="3"/>
        <charset val="128"/>
      </rPr>
      <t>生活費</t>
    </r>
    <rPh sb="0" eb="2">
      <t>セイカツ</t>
    </rPh>
    <rPh sb="2" eb="3">
      <t>ヒ</t>
    </rPh>
    <phoneticPr fontId="2"/>
  </si>
  <si>
    <r>
      <rPr>
        <sz val="11"/>
        <rFont val="HG丸ｺﾞｼｯｸM-PRO"/>
        <family val="3"/>
        <charset val="128"/>
      </rPr>
      <t>教育費</t>
    </r>
    <rPh sb="0" eb="3">
      <t>キョウイクヒ</t>
    </rPh>
    <phoneticPr fontId="2"/>
  </si>
  <si>
    <r>
      <rPr>
        <sz val="11"/>
        <rFont val="HG丸ｺﾞｼｯｸM-PRO"/>
        <family val="3"/>
        <charset val="128"/>
      </rPr>
      <t>趣味など</t>
    </r>
    <rPh sb="0" eb="2">
      <t>シュミ</t>
    </rPh>
    <phoneticPr fontId="2"/>
  </si>
  <si>
    <r>
      <rPr>
        <sz val="11"/>
        <rFont val="HG丸ｺﾞｼｯｸM-PRO"/>
        <family val="3"/>
        <charset val="128"/>
      </rPr>
      <t>年間
貯金</t>
    </r>
    <rPh sb="0" eb="2">
      <t>ネンカン</t>
    </rPh>
    <rPh sb="3" eb="5">
      <t>チョキン</t>
    </rPh>
    <phoneticPr fontId="2"/>
  </si>
  <si>
    <r>
      <rPr>
        <b/>
        <sz val="11"/>
        <rFont val="HG丸ｺﾞｼｯｸM-PRO"/>
        <family val="3"/>
        <charset val="128"/>
      </rPr>
      <t>資産</t>
    </r>
    <rPh sb="0" eb="2">
      <t>シサン</t>
    </rPh>
    <phoneticPr fontId="2"/>
  </si>
  <si>
    <r>
      <rPr>
        <sz val="11"/>
        <rFont val="ＭＳ Ｐゴシック"/>
        <family val="3"/>
        <charset val="128"/>
      </rPr>
      <t>上昇率</t>
    </r>
    <rPh sb="0" eb="2">
      <t>ジョウショウ</t>
    </rPh>
    <rPh sb="2" eb="3">
      <t>リツ</t>
    </rPh>
    <phoneticPr fontId="2"/>
  </si>
  <si>
    <r>
      <rPr>
        <sz val="11"/>
        <rFont val="ＭＳ Ｐゴシック"/>
        <family val="2"/>
        <charset val="128"/>
      </rPr>
      <t>資産</t>
    </r>
    <rPh sb="0" eb="2">
      <t>シサン</t>
    </rPh>
    <phoneticPr fontId="2"/>
  </si>
  <si>
    <r>
      <rPr>
        <sz val="11"/>
        <rFont val="ＭＳ Ｐゴシック"/>
        <family val="2"/>
        <charset val="128"/>
      </rPr>
      <t>節約</t>
    </r>
    <rPh sb="0" eb="2">
      <t>セツヤク</t>
    </rPh>
    <phoneticPr fontId="2"/>
  </si>
  <si>
    <r>
      <rPr>
        <sz val="11"/>
        <rFont val="ＭＳ Ｐゴシック"/>
        <family val="2"/>
        <charset val="128"/>
      </rPr>
      <t>運用</t>
    </r>
    <rPh sb="0" eb="2">
      <t>ウンヨウ</t>
    </rPh>
    <phoneticPr fontId="2"/>
  </si>
  <si>
    <r>
      <rPr>
        <sz val="11"/>
        <rFont val="ＭＳ Ｐゴシック"/>
        <family val="3"/>
        <charset val="128"/>
      </rPr>
      <t>【目安】教育費参考（文部科学省　子どもの学習費）より作成</t>
    </r>
    <rPh sb="1" eb="3">
      <t>メヤス</t>
    </rPh>
    <rPh sb="4" eb="7">
      <t>キョウイクヒ</t>
    </rPh>
    <rPh sb="7" eb="9">
      <t>サンコウ</t>
    </rPh>
    <rPh sb="10" eb="12">
      <t>モンブ</t>
    </rPh>
    <rPh sb="12" eb="15">
      <t>カガクショウ</t>
    </rPh>
    <rPh sb="16" eb="17">
      <t>コ</t>
    </rPh>
    <rPh sb="20" eb="22">
      <t>ガクシュウ</t>
    </rPh>
    <rPh sb="22" eb="23">
      <t>ヒ</t>
    </rPh>
    <rPh sb="26" eb="28">
      <t>サクセイ</t>
    </rPh>
    <phoneticPr fontId="2"/>
  </si>
  <si>
    <r>
      <rPr>
        <sz val="11"/>
        <rFont val="ＭＳ Ｐゴシック"/>
        <family val="3"/>
        <charset val="128"/>
      </rPr>
      <t>入力→</t>
    </r>
    <rPh sb="0" eb="2">
      <t>ニュウリョク</t>
    </rPh>
    <phoneticPr fontId="2"/>
  </si>
  <si>
    <r>
      <rPr>
        <sz val="11"/>
        <rFont val="ＭＳ Ｐゴシック"/>
        <family val="3"/>
        <charset val="128"/>
      </rPr>
      <t>←今の資産</t>
    </r>
    <rPh sb="1" eb="2">
      <t>イマ</t>
    </rPh>
    <rPh sb="3" eb="5">
      <t>シサン</t>
    </rPh>
    <phoneticPr fontId="2"/>
  </si>
  <si>
    <r>
      <rPr>
        <sz val="11"/>
        <rFont val="ＭＳ Ｐゴシック"/>
        <family val="3"/>
        <charset val="128"/>
      </rPr>
      <t>中学</t>
    </r>
    <rPh sb="0" eb="2">
      <t>チュウガク</t>
    </rPh>
    <phoneticPr fontId="2"/>
  </si>
  <si>
    <r>
      <rPr>
        <sz val="11"/>
        <rFont val="ＭＳ Ｐゴシック"/>
        <family val="3"/>
        <charset val="128"/>
      </rPr>
      <t>高校</t>
    </r>
    <rPh sb="0" eb="2">
      <t>コウコウ</t>
    </rPh>
    <phoneticPr fontId="2"/>
  </si>
  <si>
    <r>
      <rPr>
        <sz val="11"/>
        <rFont val="ＭＳ Ｐゴシック"/>
        <family val="3"/>
        <charset val="128"/>
      </rPr>
      <t>私立大学（文系）</t>
    </r>
    <rPh sb="0" eb="2">
      <t>シリツ</t>
    </rPh>
    <rPh sb="2" eb="4">
      <t>ダイガク</t>
    </rPh>
    <rPh sb="5" eb="7">
      <t>ブンケイ</t>
    </rPh>
    <phoneticPr fontId="3"/>
  </si>
  <si>
    <r>
      <rPr>
        <sz val="11"/>
        <rFont val="ＭＳ Ｐゴシック"/>
        <family val="3"/>
        <charset val="128"/>
      </rPr>
      <t>私立大学（理系）</t>
    </r>
    <rPh sb="0" eb="2">
      <t>シリツ</t>
    </rPh>
    <rPh sb="2" eb="4">
      <t>ダイガク</t>
    </rPh>
    <rPh sb="5" eb="7">
      <t>リケイ</t>
    </rPh>
    <phoneticPr fontId="3"/>
  </si>
  <si>
    <r>
      <rPr>
        <sz val="11"/>
        <rFont val="ＭＳ Ｐゴシック"/>
        <family val="3"/>
        <charset val="128"/>
      </rPr>
      <t>教育費負担の実態調査結果（日本政策金融公庫　</t>
    </r>
    <r>
      <rPr>
        <sz val="11"/>
        <rFont val="Century Gothic"/>
        <family val="2"/>
      </rPr>
      <t>2017</t>
    </r>
    <r>
      <rPr>
        <sz val="11"/>
        <rFont val="ＭＳ Ｐゴシック"/>
        <family val="3"/>
        <charset val="128"/>
      </rPr>
      <t>年度）</t>
    </r>
    <rPh sb="0" eb="3">
      <t>キョウイクヒ</t>
    </rPh>
    <rPh sb="3" eb="5">
      <t>フタン</t>
    </rPh>
    <rPh sb="6" eb="8">
      <t>ジッタイ</t>
    </rPh>
    <rPh sb="8" eb="10">
      <t>チョウサ</t>
    </rPh>
    <rPh sb="10" eb="12">
      <t>ケッカ</t>
    </rPh>
    <rPh sb="13" eb="15">
      <t>ニホン</t>
    </rPh>
    <rPh sb="15" eb="17">
      <t>セイサク</t>
    </rPh>
    <rPh sb="17" eb="19">
      <t>キンユウ</t>
    </rPh>
    <rPh sb="19" eb="21">
      <t>コウコ</t>
    </rPh>
    <rPh sb="26" eb="28">
      <t>ネンド</t>
    </rPh>
    <phoneticPr fontId="12"/>
  </si>
  <si>
    <r>
      <rPr>
        <sz val="11"/>
        <rFont val="ＭＳ Ｐゴシック"/>
        <family val="3"/>
        <charset val="128"/>
      </rPr>
      <t>入学費用</t>
    </r>
    <rPh sb="0" eb="2">
      <t>ニュウガク</t>
    </rPh>
    <rPh sb="2" eb="4">
      <t>ヒヨウ</t>
    </rPh>
    <phoneticPr fontId="12"/>
  </si>
  <si>
    <r>
      <rPr>
        <sz val="11"/>
        <rFont val="ＭＳ Ｐゴシック"/>
        <family val="3"/>
        <charset val="128"/>
      </rPr>
      <t>在学費用</t>
    </r>
    <rPh sb="0" eb="2">
      <t>ザイガク</t>
    </rPh>
    <rPh sb="2" eb="4">
      <t>ヒヨウ</t>
    </rPh>
    <phoneticPr fontId="12"/>
  </si>
  <si>
    <r>
      <rPr>
        <sz val="11"/>
        <rFont val="ＭＳ Ｐゴシック"/>
        <family val="3"/>
        <charset val="128"/>
      </rPr>
      <t xml:space="preserve">在学費用
</t>
    </r>
    <r>
      <rPr>
        <sz val="11"/>
        <rFont val="Century Gothic"/>
        <family val="2"/>
      </rPr>
      <t>3</t>
    </r>
    <r>
      <rPr>
        <sz val="11"/>
        <rFont val="ＭＳ Ｐゴシック"/>
        <family val="3"/>
        <charset val="128"/>
      </rPr>
      <t>年間</t>
    </r>
    <rPh sb="0" eb="2">
      <t>ザイガク</t>
    </rPh>
    <rPh sb="2" eb="4">
      <t>ヒヨウ</t>
    </rPh>
    <rPh sb="6" eb="7">
      <t>ネン</t>
    </rPh>
    <rPh sb="7" eb="8">
      <t>アイダ</t>
    </rPh>
    <phoneticPr fontId="12"/>
  </si>
  <si>
    <r>
      <rPr>
        <sz val="11"/>
        <rFont val="ＭＳ Ｐゴシック"/>
        <family val="3"/>
        <charset val="128"/>
      </rPr>
      <t>合計</t>
    </r>
    <rPh sb="0" eb="2">
      <t>ゴウケイ</t>
    </rPh>
    <phoneticPr fontId="12"/>
  </si>
  <si>
    <r>
      <rPr>
        <sz val="11"/>
        <rFont val="ＭＳ Ｐゴシック"/>
        <family val="3"/>
        <charset val="128"/>
      </rPr>
      <t>国公立大学</t>
    </r>
    <rPh sb="0" eb="3">
      <t>コッコウリツ</t>
    </rPh>
    <rPh sb="3" eb="5">
      <t>ダイガク</t>
    </rPh>
    <phoneticPr fontId="12"/>
  </si>
  <si>
    <r>
      <rPr>
        <sz val="11"/>
        <rFont val="ＭＳ Ｐゴシック"/>
        <family val="3"/>
        <charset val="128"/>
      </rPr>
      <t>私立大学文系</t>
    </r>
    <rPh sb="0" eb="2">
      <t>シリツ</t>
    </rPh>
    <rPh sb="2" eb="4">
      <t>ダイガク</t>
    </rPh>
    <rPh sb="4" eb="6">
      <t>ブンケイ</t>
    </rPh>
    <phoneticPr fontId="12"/>
  </si>
  <si>
    <r>
      <rPr>
        <sz val="11"/>
        <rFont val="ＭＳ Ｐゴシック"/>
        <family val="3"/>
        <charset val="128"/>
      </rPr>
      <t>私立大学理系</t>
    </r>
    <rPh sb="0" eb="2">
      <t>シリツ</t>
    </rPh>
    <rPh sb="2" eb="4">
      <t>ダイガク</t>
    </rPh>
    <rPh sb="4" eb="6">
      <t>リケイ</t>
    </rPh>
    <phoneticPr fontId="12"/>
  </si>
  <si>
    <r>
      <rPr>
        <b/>
        <sz val="16"/>
        <rFont val="ＭＳ Ｐゴシック"/>
        <family val="3"/>
        <charset val="128"/>
      </rPr>
      <t>何年後かを見る</t>
    </r>
    <rPh sb="0" eb="3">
      <t>ナンネンゴ</t>
    </rPh>
    <rPh sb="5" eb="6">
      <t>ミ</t>
    </rPh>
    <phoneticPr fontId="2"/>
  </si>
  <si>
    <r>
      <rPr>
        <b/>
        <sz val="16"/>
        <rFont val="ＭＳ Ｐゴシック"/>
        <family val="3"/>
        <charset val="128"/>
      </rPr>
      <t>西暦</t>
    </r>
    <rPh sb="0" eb="2">
      <t>セイレキ</t>
    </rPh>
    <phoneticPr fontId="2"/>
  </si>
  <si>
    <r>
      <rPr>
        <b/>
        <sz val="16"/>
        <rFont val="ＭＳ Ｐゴシック"/>
        <family val="3"/>
        <charset val="128"/>
      </rPr>
      <t>自分の年齢</t>
    </r>
    <rPh sb="0" eb="2">
      <t>ジブン</t>
    </rPh>
    <rPh sb="3" eb="5">
      <t>ネンレイ</t>
    </rPh>
    <phoneticPr fontId="2"/>
  </si>
  <si>
    <r>
      <rPr>
        <b/>
        <sz val="16"/>
        <rFont val="ＭＳ Ｐゴシック"/>
        <family val="3"/>
        <charset val="128"/>
      </rPr>
      <t>子どもの年齢</t>
    </r>
    <rPh sb="0" eb="1">
      <t>コ</t>
    </rPh>
    <rPh sb="4" eb="6">
      <t>ネンレイ</t>
    </rPh>
    <phoneticPr fontId="2"/>
  </si>
  <si>
    <r>
      <rPr>
        <b/>
        <sz val="16"/>
        <rFont val="ＭＳ Ｐゴシック"/>
        <family val="3"/>
        <charset val="128"/>
      </rPr>
      <t>子どものイベント</t>
    </r>
    <rPh sb="0" eb="1">
      <t>コ</t>
    </rPh>
    <phoneticPr fontId="2"/>
  </si>
  <si>
    <r>
      <rPr>
        <b/>
        <sz val="16"/>
        <rFont val="ＭＳ Ｐゴシック"/>
        <family val="3"/>
        <charset val="128"/>
      </rPr>
      <t>手取り年収（万円）</t>
    </r>
    <rPh sb="0" eb="2">
      <t>テド</t>
    </rPh>
    <rPh sb="3" eb="5">
      <t>ネンシュウ</t>
    </rPh>
    <rPh sb="6" eb="8">
      <t>マンエン</t>
    </rPh>
    <phoneticPr fontId="2"/>
  </si>
  <si>
    <r>
      <rPr>
        <b/>
        <sz val="16"/>
        <rFont val="ＭＳ Ｐゴシック"/>
        <family val="3"/>
        <charset val="128"/>
      </rPr>
      <t>住居費（万円）</t>
    </r>
    <rPh sb="0" eb="3">
      <t>ジュウキョヒ</t>
    </rPh>
    <rPh sb="4" eb="6">
      <t>マンエン</t>
    </rPh>
    <phoneticPr fontId="2"/>
  </si>
  <si>
    <r>
      <rPr>
        <b/>
        <sz val="16"/>
        <rFont val="ＭＳ Ｐゴシック"/>
        <family val="3"/>
        <charset val="128"/>
      </rPr>
      <t>生活費（万円）</t>
    </r>
    <rPh sb="0" eb="2">
      <t>セイカツ</t>
    </rPh>
    <rPh sb="2" eb="3">
      <t>ヒ</t>
    </rPh>
    <rPh sb="4" eb="6">
      <t>マンエン</t>
    </rPh>
    <phoneticPr fontId="2"/>
  </si>
  <si>
    <r>
      <rPr>
        <b/>
        <sz val="16"/>
        <rFont val="ＭＳ Ｐゴシック"/>
        <family val="3"/>
        <charset val="128"/>
      </rPr>
      <t>教育費（万円）</t>
    </r>
    <rPh sb="0" eb="3">
      <t>キョウイクヒ</t>
    </rPh>
    <rPh sb="4" eb="6">
      <t>マンエン</t>
    </rPh>
    <phoneticPr fontId="2"/>
  </si>
  <si>
    <r>
      <rPr>
        <b/>
        <sz val="16"/>
        <rFont val="ＭＳ Ｐゴシック"/>
        <family val="3"/>
        <charset val="128"/>
      </rPr>
      <t>その他（万円）</t>
    </r>
    <rPh sb="2" eb="3">
      <t>タ</t>
    </rPh>
    <rPh sb="4" eb="6">
      <t>マンエン</t>
    </rPh>
    <phoneticPr fontId="2"/>
  </si>
  <si>
    <r>
      <rPr>
        <b/>
        <sz val="16"/>
        <rFont val="ＭＳ Ｐゴシック"/>
        <family val="3"/>
        <charset val="128"/>
      </rPr>
      <t>貯金（万円）</t>
    </r>
    <rPh sb="0" eb="2">
      <t>チョキン</t>
    </rPh>
    <rPh sb="3" eb="5">
      <t>マンエン</t>
    </rPh>
    <phoneticPr fontId="2"/>
  </si>
  <si>
    <r>
      <rPr>
        <b/>
        <sz val="16"/>
        <rFont val="ＭＳ Ｐゴシック"/>
        <family val="3"/>
        <charset val="128"/>
      </rPr>
      <t>資産（万円）</t>
    </r>
    <rPh sb="0" eb="2">
      <t>シサン</t>
    </rPh>
    <rPh sb="3" eb="5">
      <t>マンエン</t>
    </rPh>
    <phoneticPr fontId="2"/>
  </si>
  <si>
    <r>
      <rPr>
        <sz val="11"/>
        <rFont val="ＭＳ Ｐゴシック"/>
        <family val="2"/>
        <charset val="128"/>
      </rPr>
      <t>以下、自動計算</t>
    </r>
    <rPh sb="0" eb="2">
      <t>イカ</t>
    </rPh>
    <rPh sb="3" eb="5">
      <t>ジドウ</t>
    </rPh>
    <rPh sb="5" eb="7">
      <t>ケイサン</t>
    </rPh>
    <phoneticPr fontId="2"/>
  </si>
  <si>
    <r>
      <rPr>
        <sz val="11"/>
        <rFont val="ＭＳ Ｐゴシック"/>
        <family val="2"/>
        <charset val="128"/>
      </rPr>
      <t>厚生労働省「厚生年金保険・国民年金事業年報」（平成</t>
    </r>
    <r>
      <rPr>
        <sz val="11"/>
        <rFont val="Century Gothic"/>
        <family val="2"/>
      </rPr>
      <t>28</t>
    </r>
    <r>
      <rPr>
        <sz val="11"/>
        <rFont val="ＭＳ Ｐゴシック"/>
        <family val="2"/>
        <charset val="128"/>
      </rPr>
      <t>年度）より作成</t>
    </r>
    <rPh sb="0" eb="2">
      <t>コウセイ</t>
    </rPh>
    <rPh sb="2" eb="5">
      <t>ロウドウショウ</t>
    </rPh>
    <rPh sb="23" eb="25">
      <t>ヘイセイ</t>
    </rPh>
    <rPh sb="27" eb="29">
      <t>ネンド</t>
    </rPh>
    <rPh sb="32" eb="34">
      <t>サクセイ</t>
    </rPh>
    <phoneticPr fontId="2"/>
  </si>
  <si>
    <r>
      <rPr>
        <sz val="11"/>
        <rFont val="ＭＳ Ｐゴシック"/>
        <family val="2"/>
        <charset val="128"/>
      </rPr>
      <t>※月額</t>
    </r>
    <rPh sb="1" eb="3">
      <t>ゲツガク</t>
    </rPh>
    <phoneticPr fontId="2"/>
  </si>
  <si>
    <r>
      <rPr>
        <sz val="10"/>
        <rFont val="ＭＳ 明朝"/>
        <family val="1"/>
        <charset val="128"/>
      </rPr>
      <t>年齢</t>
    </r>
  </si>
  <si>
    <r>
      <rPr>
        <sz val="10"/>
        <rFont val="ＭＳ 明朝"/>
        <family val="1"/>
        <charset val="128"/>
      </rPr>
      <t>厚生年金</t>
    </r>
    <rPh sb="0" eb="2">
      <t>コウセイ</t>
    </rPh>
    <rPh sb="2" eb="4">
      <t>ネンキン</t>
    </rPh>
    <phoneticPr fontId="18"/>
  </si>
  <si>
    <r>
      <rPr>
        <sz val="10"/>
        <rFont val="ＭＳ 明朝"/>
        <family val="1"/>
        <charset val="128"/>
      </rPr>
      <t>国民年金</t>
    </r>
    <rPh sb="0" eb="2">
      <t>コクミン</t>
    </rPh>
    <rPh sb="2" eb="4">
      <t>ネンキン</t>
    </rPh>
    <phoneticPr fontId="18"/>
  </si>
  <si>
    <r>
      <rPr>
        <sz val="10"/>
        <rFont val="ＭＳ 明朝"/>
        <family val="1"/>
        <charset val="128"/>
      </rPr>
      <t>計</t>
    </r>
  </si>
  <si>
    <r>
      <rPr>
        <sz val="10"/>
        <rFont val="ＭＳ 明朝"/>
        <family val="1"/>
        <charset val="128"/>
      </rPr>
      <t>男子</t>
    </r>
  </si>
  <si>
    <r>
      <rPr>
        <sz val="10"/>
        <rFont val="ＭＳ 明朝"/>
        <family val="1"/>
        <charset val="128"/>
      </rPr>
      <t>女子</t>
    </r>
  </si>
  <si>
    <r>
      <rPr>
        <sz val="8"/>
        <rFont val="ＭＳ 明朝"/>
        <family val="1"/>
        <charset val="128"/>
      </rPr>
      <t>円</t>
    </r>
  </si>
  <si>
    <r>
      <rPr>
        <sz val="10"/>
        <rFont val="ＭＳ 明朝"/>
        <family val="1"/>
        <charset val="128"/>
      </rPr>
      <t>合　　計</t>
    </r>
  </si>
  <si>
    <r>
      <rPr>
        <sz val="9"/>
        <rFont val="ＭＳ 明朝"/>
        <family val="1"/>
        <charset val="128"/>
      </rPr>
      <t>５９歳以下</t>
    </r>
  </si>
  <si>
    <r>
      <rPr>
        <sz val="9"/>
        <rFont val="ＭＳ 明朝"/>
        <family val="1"/>
        <charset val="128"/>
      </rPr>
      <t>６０</t>
    </r>
  </si>
  <si>
    <r>
      <rPr>
        <sz val="9"/>
        <rFont val="ＭＳ 明朝"/>
        <family val="1"/>
        <charset val="128"/>
      </rPr>
      <t>６１</t>
    </r>
  </si>
  <si>
    <r>
      <rPr>
        <sz val="9"/>
        <rFont val="ＭＳ 明朝"/>
        <family val="1"/>
        <charset val="128"/>
      </rPr>
      <t>６２</t>
    </r>
  </si>
  <si>
    <r>
      <rPr>
        <sz val="9"/>
        <rFont val="ＭＳ 明朝"/>
        <family val="1"/>
        <charset val="128"/>
      </rPr>
      <t>６３</t>
    </r>
  </si>
  <si>
    <r>
      <rPr>
        <sz val="9"/>
        <rFont val="ＭＳ 明朝"/>
        <family val="1"/>
        <charset val="128"/>
      </rPr>
      <t>６４</t>
    </r>
  </si>
  <si>
    <r>
      <rPr>
        <sz val="9"/>
        <rFont val="ＭＳ 明朝"/>
        <family val="1"/>
        <charset val="128"/>
      </rPr>
      <t>小</t>
    </r>
    <r>
      <rPr>
        <sz val="9"/>
        <rFont val="Century Gothic"/>
        <family val="2"/>
      </rPr>
      <t xml:space="preserve">  </t>
    </r>
    <r>
      <rPr>
        <sz val="9"/>
        <rFont val="ＭＳ 明朝"/>
        <family val="1"/>
        <charset val="128"/>
      </rPr>
      <t>計</t>
    </r>
  </si>
  <si>
    <r>
      <rPr>
        <sz val="9"/>
        <rFont val="ＭＳ 明朝"/>
        <family val="1"/>
        <charset val="128"/>
      </rPr>
      <t>６５</t>
    </r>
  </si>
  <si>
    <r>
      <rPr>
        <sz val="9"/>
        <rFont val="ＭＳ 明朝"/>
        <family val="1"/>
        <charset val="128"/>
      </rPr>
      <t>６６</t>
    </r>
  </si>
  <si>
    <r>
      <rPr>
        <sz val="9"/>
        <rFont val="ＭＳ 明朝"/>
        <family val="1"/>
        <charset val="128"/>
      </rPr>
      <t>６７</t>
    </r>
  </si>
  <si>
    <r>
      <rPr>
        <sz val="9"/>
        <rFont val="ＭＳ 明朝"/>
        <family val="1"/>
        <charset val="128"/>
      </rPr>
      <t>６８</t>
    </r>
  </si>
  <si>
    <r>
      <rPr>
        <sz val="9"/>
        <rFont val="ＭＳ 明朝"/>
        <family val="1"/>
        <charset val="128"/>
      </rPr>
      <t>６９</t>
    </r>
  </si>
  <si>
    <r>
      <rPr>
        <sz val="9"/>
        <rFont val="ＭＳ 明朝"/>
        <family val="1"/>
        <charset val="128"/>
      </rPr>
      <t>７０</t>
    </r>
  </si>
  <si>
    <r>
      <rPr>
        <sz val="9"/>
        <rFont val="ＭＳ 明朝"/>
        <family val="1"/>
        <charset val="128"/>
      </rPr>
      <t>７１</t>
    </r>
  </si>
  <si>
    <r>
      <rPr>
        <sz val="9"/>
        <rFont val="ＭＳ 明朝"/>
        <family val="1"/>
        <charset val="128"/>
      </rPr>
      <t>７２</t>
    </r>
  </si>
  <si>
    <r>
      <rPr>
        <sz val="9"/>
        <rFont val="ＭＳ 明朝"/>
        <family val="1"/>
        <charset val="128"/>
      </rPr>
      <t>７３</t>
    </r>
  </si>
  <si>
    <r>
      <rPr>
        <sz val="9"/>
        <rFont val="ＭＳ 明朝"/>
        <family val="1"/>
        <charset val="128"/>
      </rPr>
      <t>７４</t>
    </r>
  </si>
  <si>
    <r>
      <rPr>
        <sz val="9"/>
        <rFont val="ＭＳ 明朝"/>
        <family val="1"/>
        <charset val="128"/>
      </rPr>
      <t>７５</t>
    </r>
  </si>
  <si>
    <r>
      <rPr>
        <sz val="9"/>
        <rFont val="ＭＳ 明朝"/>
        <family val="1"/>
        <charset val="128"/>
      </rPr>
      <t>７６</t>
    </r>
  </si>
  <si>
    <r>
      <rPr>
        <sz val="9"/>
        <rFont val="ＭＳ 明朝"/>
        <family val="1"/>
        <charset val="128"/>
      </rPr>
      <t>７７</t>
    </r>
  </si>
  <si>
    <r>
      <rPr>
        <sz val="9"/>
        <rFont val="ＭＳ 明朝"/>
        <family val="1"/>
        <charset val="128"/>
      </rPr>
      <t>７８</t>
    </r>
  </si>
  <si>
    <r>
      <rPr>
        <sz val="9"/>
        <rFont val="ＭＳ 明朝"/>
        <family val="1"/>
        <charset val="128"/>
      </rPr>
      <t>７９</t>
    </r>
  </si>
  <si>
    <r>
      <rPr>
        <sz val="9"/>
        <rFont val="ＭＳ 明朝"/>
        <family val="1"/>
        <charset val="128"/>
      </rPr>
      <t>８０</t>
    </r>
  </si>
  <si>
    <r>
      <rPr>
        <sz val="9"/>
        <rFont val="ＭＳ 明朝"/>
        <family val="1"/>
        <charset val="128"/>
      </rPr>
      <t>８１</t>
    </r>
  </si>
  <si>
    <r>
      <rPr>
        <sz val="9"/>
        <rFont val="ＭＳ 明朝"/>
        <family val="1"/>
        <charset val="128"/>
      </rPr>
      <t>８２</t>
    </r>
  </si>
  <si>
    <r>
      <rPr>
        <sz val="9"/>
        <rFont val="ＭＳ 明朝"/>
        <family val="1"/>
        <charset val="128"/>
      </rPr>
      <t>８３</t>
    </r>
  </si>
  <si>
    <r>
      <rPr>
        <sz val="9"/>
        <rFont val="ＭＳ 明朝"/>
        <family val="1"/>
        <charset val="128"/>
      </rPr>
      <t>８４</t>
    </r>
  </si>
  <si>
    <r>
      <rPr>
        <sz val="9"/>
        <rFont val="ＭＳ 明朝"/>
        <family val="1"/>
        <charset val="128"/>
      </rPr>
      <t>８５</t>
    </r>
  </si>
  <si>
    <r>
      <rPr>
        <sz val="9"/>
        <rFont val="ＭＳ 明朝"/>
        <family val="1"/>
        <charset val="128"/>
      </rPr>
      <t>８６</t>
    </r>
  </si>
  <si>
    <r>
      <rPr>
        <sz val="9"/>
        <rFont val="ＭＳ 明朝"/>
        <family val="1"/>
        <charset val="128"/>
      </rPr>
      <t>８７</t>
    </r>
  </si>
  <si>
    <r>
      <rPr>
        <sz val="9"/>
        <rFont val="ＭＳ 明朝"/>
        <family val="1"/>
        <charset val="128"/>
      </rPr>
      <t>８８</t>
    </r>
  </si>
  <si>
    <r>
      <rPr>
        <sz val="9"/>
        <rFont val="ＭＳ 明朝"/>
        <family val="1"/>
        <charset val="128"/>
      </rPr>
      <t>８９</t>
    </r>
  </si>
  <si>
    <r>
      <rPr>
        <sz val="9"/>
        <rFont val="ＭＳ 明朝"/>
        <family val="1"/>
        <charset val="128"/>
      </rPr>
      <t>９０歳以上</t>
    </r>
    <rPh sb="2" eb="3">
      <t>サイ</t>
    </rPh>
    <rPh sb="3" eb="5">
      <t>イジョウ</t>
    </rPh>
    <phoneticPr fontId="18"/>
  </si>
  <si>
    <t>入力箇所</t>
    <rPh sb="0" eb="2">
      <t>ニュウリョク</t>
    </rPh>
    <rPh sb="2" eb="4">
      <t>カショ</t>
    </rPh>
    <phoneticPr fontId="2"/>
  </si>
  <si>
    <t>参考図書「人生100年時代の年金戦略」P.36　日本経済新聞出版社</t>
    <rPh sb="0" eb="2">
      <t>サンコウ</t>
    </rPh>
    <rPh sb="2" eb="4">
      <t>トショ</t>
    </rPh>
    <rPh sb="5" eb="7">
      <t>ジンセイ</t>
    </rPh>
    <rPh sb="10" eb="11">
      <t>ネン</t>
    </rPh>
    <rPh sb="11" eb="13">
      <t>ジダイ</t>
    </rPh>
    <rPh sb="14" eb="16">
      <t>ネンキン</t>
    </rPh>
    <rPh sb="16" eb="18">
      <t>センリャク</t>
    </rPh>
    <rPh sb="24" eb="26">
      <t>ニホン</t>
    </rPh>
    <rPh sb="26" eb="28">
      <t>ケイザイ</t>
    </rPh>
    <rPh sb="28" eb="30">
      <t>シンブン</t>
    </rPh>
    <rPh sb="30" eb="33">
      <t>シュッパンシャ</t>
    </rPh>
    <phoneticPr fontId="2"/>
  </si>
  <si>
    <t>夫</t>
    <rPh sb="0" eb="1">
      <t>オット</t>
    </rPh>
    <phoneticPr fontId="2"/>
  </si>
  <si>
    <t>①</t>
    <phoneticPr fontId="2"/>
  </si>
  <si>
    <t>国民年金</t>
    <rPh sb="0" eb="2">
      <t>コクミン</t>
    </rPh>
    <rPh sb="2" eb="4">
      <t>ネンキン</t>
    </rPh>
    <phoneticPr fontId="2"/>
  </si>
  <si>
    <t>老齢基礎年金</t>
    <rPh sb="0" eb="2">
      <t>ロウレイ</t>
    </rPh>
    <rPh sb="2" eb="4">
      <t>キソ</t>
    </rPh>
    <rPh sb="4" eb="6">
      <t>ネンキン</t>
    </rPh>
    <phoneticPr fontId="2"/>
  </si>
  <si>
    <t>円</t>
    <rPh sb="0" eb="1">
      <t>エン</t>
    </rPh>
    <phoneticPr fontId="2"/>
  </si>
  <si>
    <t>今の年齢→</t>
    <rPh sb="0" eb="1">
      <t>イマ</t>
    </rPh>
    <rPh sb="2" eb="4">
      <t>ネンレイ</t>
    </rPh>
    <phoneticPr fontId="2"/>
  </si>
  <si>
    <t>歳</t>
    <rPh sb="0" eb="1">
      <t>サイ</t>
    </rPh>
    <phoneticPr fontId="2"/>
  </si>
  <si>
    <t>年金支払い時年齢→</t>
    <rPh sb="0" eb="2">
      <t>ネンキン</t>
    </rPh>
    <rPh sb="2" eb="4">
      <t>シハラ</t>
    </rPh>
    <rPh sb="5" eb="6">
      <t>ジ</t>
    </rPh>
    <rPh sb="6" eb="8">
      <t>ネンレイ</t>
    </rPh>
    <phoneticPr fontId="2"/>
  </si>
  <si>
    <t>×</t>
    <phoneticPr fontId="2"/>
  </si>
  <si>
    <t>②</t>
    <phoneticPr fontId="2"/>
  </si>
  <si>
    <t>厚生年金</t>
    <rPh sb="0" eb="2">
      <t>コウセイ</t>
    </rPh>
    <rPh sb="2" eb="4">
      <t>ネンキン</t>
    </rPh>
    <phoneticPr fontId="2"/>
  </si>
  <si>
    <t>一般厚生年金被保険者期間</t>
    <rPh sb="0" eb="2">
      <t>イッパン</t>
    </rPh>
    <rPh sb="2" eb="4">
      <t>コウセイ</t>
    </rPh>
    <rPh sb="4" eb="6">
      <t>ネンキン</t>
    </rPh>
    <rPh sb="6" eb="10">
      <t>ヒホケンシャ</t>
    </rPh>
    <rPh sb="10" eb="12">
      <t>キカン</t>
    </rPh>
    <phoneticPr fontId="2"/>
  </si>
  <si>
    <t>今から退職までの平均年収→</t>
    <rPh sb="0" eb="1">
      <t>イマ</t>
    </rPh>
    <rPh sb="3" eb="5">
      <t>タイショク</t>
    </rPh>
    <rPh sb="8" eb="10">
      <t>ヘイキン</t>
    </rPh>
    <rPh sb="10" eb="12">
      <t>ネンシュウ</t>
    </rPh>
    <phoneticPr fontId="2"/>
  </si>
  <si>
    <t>退職予定年齢</t>
    <rPh sb="0" eb="2">
      <t>タイショク</t>
    </rPh>
    <rPh sb="2" eb="4">
      <t>ヨテイ</t>
    </rPh>
    <rPh sb="4" eb="6">
      <t>ネンレイ</t>
    </rPh>
    <phoneticPr fontId="2"/>
  </si>
  <si>
    <t>③</t>
    <phoneticPr fontId="2"/>
  </si>
  <si>
    <t>①＋②の合計</t>
    <rPh sb="4" eb="6">
      <t>ゴウケイ</t>
    </rPh>
    <phoneticPr fontId="2"/>
  </si>
  <si>
    <t>65歳から受け取る年金の目安</t>
    <rPh sb="2" eb="3">
      <t>サイ</t>
    </rPh>
    <rPh sb="5" eb="6">
      <t>ウ</t>
    </rPh>
    <rPh sb="7" eb="8">
      <t>ト</t>
    </rPh>
    <rPh sb="9" eb="11">
      <t>ネンキン</t>
    </rPh>
    <rPh sb="12" eb="14">
      <t>メヤス</t>
    </rPh>
    <phoneticPr fontId="2"/>
  </si>
  <si>
    <t>月額換算</t>
    <rPh sb="0" eb="2">
      <t>ゲツガク</t>
    </rPh>
    <rPh sb="2" eb="4">
      <t>カンサン</t>
    </rPh>
    <phoneticPr fontId="2"/>
  </si>
  <si>
    <t>妻</t>
    <rPh sb="0" eb="1">
      <t>ツマ</t>
    </rPh>
    <phoneticPr fontId="2"/>
  </si>
  <si>
    <t>③の合計</t>
    <rPh sb="2" eb="4">
      <t>ゴウケイ</t>
    </rPh>
    <phoneticPr fontId="2"/>
  </si>
  <si>
    <t>簡易シミュレーション年金</t>
    <rPh sb="0" eb="2">
      <t>カンイ</t>
    </rPh>
    <rPh sb="10" eb="12">
      <t>ネンキン</t>
    </rPh>
    <phoneticPr fontId="2"/>
  </si>
  <si>
    <t>学校</t>
    <rPh sb="0" eb="2">
      <t>ガッコウ</t>
    </rPh>
    <phoneticPr fontId="2"/>
  </si>
  <si>
    <t>学年</t>
    <rPh sb="0" eb="2">
      <t>ガクネン</t>
    </rPh>
    <phoneticPr fontId="2"/>
  </si>
  <si>
    <t>年間（円）</t>
    <rPh sb="0" eb="2">
      <t>ネンカン</t>
    </rPh>
    <rPh sb="3" eb="4">
      <t>エン</t>
    </rPh>
    <phoneticPr fontId="2"/>
  </si>
  <si>
    <t>年間（万円）</t>
    <rPh sb="0" eb="2">
      <t>ネンカン</t>
    </rPh>
    <rPh sb="3" eb="4">
      <t>マン</t>
    </rPh>
    <rPh sb="4" eb="5">
      <t>エン</t>
    </rPh>
    <phoneticPr fontId="2"/>
  </si>
  <si>
    <t>小学校
（公立）</t>
    <rPh sb="0" eb="3">
      <t>ショウガッコウ</t>
    </rPh>
    <rPh sb="5" eb="7">
      <t>コウリツ</t>
    </rPh>
    <phoneticPr fontId="3"/>
  </si>
  <si>
    <t>小学校
（私立）</t>
    <rPh sb="0" eb="3">
      <t>ショウガッコウ</t>
    </rPh>
    <rPh sb="5" eb="7">
      <t>シリツ</t>
    </rPh>
    <phoneticPr fontId="3"/>
  </si>
  <si>
    <t>中学校
（公立）</t>
    <rPh sb="0" eb="3">
      <t>チュウガッコウ</t>
    </rPh>
    <phoneticPr fontId="3"/>
  </si>
  <si>
    <t>中学校
（私立）</t>
    <rPh sb="0" eb="3">
      <t>チュウガッコウ</t>
    </rPh>
    <rPh sb="5" eb="7">
      <t>シリツ</t>
    </rPh>
    <phoneticPr fontId="3"/>
  </si>
  <si>
    <t>高校
（公立）</t>
    <rPh sb="0" eb="2">
      <t>コウコウ</t>
    </rPh>
    <phoneticPr fontId="3"/>
  </si>
  <si>
    <t>高校
（私立）</t>
    <rPh sb="0" eb="2">
      <t>コウコウ</t>
    </rPh>
    <rPh sb="4" eb="6">
      <t>シリツ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</si>
</sst>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#,##0.0;[Red]\-#,##0.0"/>
    <numFmt numFmtId="178" formatCode="General&quot;年後&quot;"/>
    <numFmt numFmtId="179" formatCode="_ * #,##0;_ * \-#,##0;_ * &quot;-&quot;"/>
    <numFmt numFmtId="180" formatCode="#,##0.000000;[Red]\-#,##0.000000"/>
  </numFmts>
  <fonts count="28"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b/>
      <sz val="14"/>
      <color indexed="12"/>
      <name val="ＭＳ Ｐゴシック"/>
      <family val="3"/>
      <charset val="128"/>
    </font>
    <font>
      <sz val="11"/>
      <name val="Century Gothic"/>
      <family val="2"/>
    </font>
    <font>
      <b/>
      <sz val="11"/>
      <name val="Century Gothic"/>
      <family val="2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22"/>
      <name val="ＭＳ Ｐゴシック"/>
      <family val="3"/>
      <charset val="128"/>
    </font>
    <font>
      <sz val="22"/>
      <name val="Century Gothic"/>
      <family val="2"/>
    </font>
    <font>
      <sz val="11"/>
      <color rgb="FF0070C0"/>
      <name val="Century Gothic"/>
      <family val="2"/>
    </font>
    <font>
      <b/>
      <sz val="11"/>
      <color rgb="FF0070C0"/>
      <name val="Century Gothic"/>
      <family val="2"/>
    </font>
    <font>
      <sz val="6"/>
      <name val="ＭＳ Ｐゴシック"/>
      <family val="3"/>
      <charset val="128"/>
      <scheme val="minor"/>
    </font>
    <font>
      <sz val="16"/>
      <name val="Century Gothic"/>
      <family val="2"/>
    </font>
    <font>
      <sz val="11"/>
      <name val="ＭＳ Ｐゴシック"/>
      <family val="2"/>
      <charset val="128"/>
    </font>
    <font>
      <b/>
      <sz val="16"/>
      <name val="Century Gothic"/>
      <family val="2"/>
    </font>
    <font>
      <b/>
      <sz val="16"/>
      <name val="ＭＳ Ｐゴシック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Century Gothic"/>
      <family val="2"/>
    </font>
    <font>
      <sz val="8"/>
      <name val="Century Gothic"/>
      <family val="2"/>
    </font>
    <font>
      <sz val="9"/>
      <name val="Century Gothic"/>
      <family val="2"/>
    </font>
    <font>
      <sz val="11"/>
      <name val="Yu Gothic UI"/>
      <family val="3"/>
      <charset val="128"/>
    </font>
    <font>
      <sz val="11"/>
      <color rgb="FF0070C0"/>
      <name val="Yu Gothic UI"/>
      <family val="3"/>
      <charset val="128"/>
    </font>
    <font>
      <b/>
      <sz val="11"/>
      <name val="Yu Gothic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7" fillId="0" borderId="0"/>
    <xf numFmtId="38" fontId="17" fillId="0" borderId="0" applyFont="0" applyFill="0" applyBorder="0" applyAlignment="0" applyProtection="0"/>
  </cellStyleXfs>
  <cellXfs count="140">
    <xf numFmtId="0" fontId="0" fillId="0" borderId="0" xfId="0"/>
    <xf numFmtId="38" fontId="4" fillId="0" borderId="0" xfId="2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8" fontId="5" fillId="0" borderId="0" xfId="2" applyFont="1" applyAlignment="1">
      <alignment horizontal="center" vertical="center" wrapText="1"/>
    </xf>
    <xf numFmtId="0" fontId="4" fillId="0" borderId="0" xfId="2" applyNumberFormat="1" applyFont="1" applyAlignment="1">
      <alignment horizontal="center" vertical="center" wrapText="1"/>
    </xf>
    <xf numFmtId="177" fontId="4" fillId="0" borderId="0" xfId="2" applyNumberFormat="1" applyFont="1" applyAlignment="1">
      <alignment horizontal="center" vertical="center" wrapText="1"/>
    </xf>
    <xf numFmtId="9" fontId="4" fillId="0" borderId="0" xfId="1" applyFont="1" applyAlignment="1">
      <alignment vertical="center"/>
    </xf>
    <xf numFmtId="38" fontId="4" fillId="0" borderId="0" xfId="2" applyFont="1" applyAlignment="1">
      <alignment horizontal="center" vertical="center"/>
    </xf>
    <xf numFmtId="0" fontId="4" fillId="0" borderId="0" xfId="2" applyNumberFormat="1" applyFont="1" applyAlignment="1">
      <alignment horizontal="center" vertical="center"/>
    </xf>
    <xf numFmtId="38" fontId="4" fillId="0" borderId="0" xfId="2" applyFont="1" applyAlignment="1">
      <alignment vertical="center"/>
    </xf>
    <xf numFmtId="38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/>
    </xf>
    <xf numFmtId="38" fontId="4" fillId="0" borderId="1" xfId="2" applyFont="1" applyBorder="1" applyAlignment="1">
      <alignment vertical="center"/>
    </xf>
    <xf numFmtId="38" fontId="5" fillId="0" borderId="0" xfId="2" applyFont="1" applyAlignment="1">
      <alignment vertical="center"/>
    </xf>
    <xf numFmtId="38" fontId="4" fillId="0" borderId="0" xfId="2" applyNumberFormat="1" applyFont="1" applyAlignment="1">
      <alignment vertical="center"/>
    </xf>
    <xf numFmtId="38" fontId="10" fillId="2" borderId="4" xfId="2" applyFont="1" applyFill="1" applyBorder="1" applyAlignment="1">
      <alignment vertical="center" wrapText="1"/>
    </xf>
    <xf numFmtId="0" fontId="10" fillId="2" borderId="5" xfId="2" applyNumberFormat="1" applyFont="1" applyFill="1" applyBorder="1" applyAlignment="1">
      <alignment vertical="center" wrapText="1"/>
    </xf>
    <xf numFmtId="38" fontId="10" fillId="2" borderId="5" xfId="2" applyFont="1" applyFill="1" applyBorder="1" applyAlignment="1">
      <alignment vertical="center" wrapText="1"/>
    </xf>
    <xf numFmtId="176" fontId="10" fillId="2" borderId="5" xfId="1" applyNumberFormat="1" applyFont="1" applyFill="1" applyBorder="1" applyAlignment="1">
      <alignment vertical="center" wrapText="1"/>
    </xf>
    <xf numFmtId="177" fontId="10" fillId="2" borderId="5" xfId="2" applyNumberFormat="1" applyFont="1" applyFill="1" applyBorder="1" applyAlignment="1">
      <alignment vertical="center" wrapText="1"/>
    </xf>
    <xf numFmtId="38" fontId="11" fillId="2" borderId="3" xfId="2" applyFont="1" applyFill="1" applyBorder="1" applyAlignment="1">
      <alignment vertical="center" wrapText="1"/>
    </xf>
    <xf numFmtId="38" fontId="10" fillId="2" borderId="6" xfId="2" applyFont="1" applyFill="1" applyBorder="1" applyAlignment="1">
      <alignment horizontal="center" vertical="center"/>
    </xf>
    <xf numFmtId="0" fontId="10" fillId="2" borderId="2" xfId="2" applyNumberFormat="1" applyFont="1" applyFill="1" applyBorder="1" applyAlignment="1">
      <alignment horizontal="center" vertical="center"/>
    </xf>
    <xf numFmtId="38" fontId="10" fillId="2" borderId="2" xfId="2" applyFont="1" applyFill="1" applyBorder="1" applyAlignment="1">
      <alignment horizontal="center" vertical="center"/>
    </xf>
    <xf numFmtId="38" fontId="10" fillId="2" borderId="2" xfId="2" applyFont="1" applyFill="1" applyBorder="1" applyAlignment="1">
      <alignment vertical="center"/>
    </xf>
    <xf numFmtId="177" fontId="10" fillId="2" borderId="2" xfId="2" applyNumberFormat="1" applyFont="1" applyFill="1" applyBorder="1" applyAlignment="1">
      <alignment vertical="center"/>
    </xf>
    <xf numFmtId="38" fontId="11" fillId="2" borderId="7" xfId="2" applyFont="1" applyFill="1" applyBorder="1" applyAlignment="1">
      <alignment vertical="center"/>
    </xf>
    <xf numFmtId="178" fontId="4" fillId="0" borderId="0" xfId="2" applyNumberFormat="1" applyFont="1" applyAlignment="1">
      <alignment horizontal="center" vertical="center"/>
    </xf>
    <xf numFmtId="38" fontId="4" fillId="0" borderId="1" xfId="2" applyFont="1" applyBorder="1" applyAlignment="1"/>
    <xf numFmtId="38" fontId="4" fillId="0" borderId="1" xfId="0" applyNumberFormat="1" applyFont="1" applyBorder="1"/>
    <xf numFmtId="178" fontId="4" fillId="0" borderId="0" xfId="2" applyNumberFormat="1" applyFont="1" applyAlignment="1">
      <alignment horizontal="center" vertical="center" wrapText="1"/>
    </xf>
    <xf numFmtId="38" fontId="4" fillId="0" borderId="0" xfId="2" applyFont="1" applyAlignment="1">
      <alignment vertical="center" wrapText="1"/>
    </xf>
    <xf numFmtId="38" fontId="4" fillId="0" borderId="0" xfId="2" applyNumberFormat="1" applyFont="1" applyAlignment="1">
      <alignment vertical="center" wrapText="1"/>
    </xf>
    <xf numFmtId="38" fontId="5" fillId="0" borderId="0" xfId="2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0" xfId="0" applyNumberFormat="1" applyFont="1" applyAlignment="1">
      <alignment vertical="center" textRotation="255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176" fontId="4" fillId="4" borderId="13" xfId="1" applyNumberFormat="1" applyFont="1" applyFill="1" applyBorder="1" applyAlignment="1">
      <alignment horizontal="center" vertical="center" wrapText="1"/>
    </xf>
    <xf numFmtId="176" fontId="4" fillId="5" borderId="13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8" fontId="5" fillId="0" borderId="0" xfId="0" applyNumberFormat="1" applyFont="1" applyAlignment="1">
      <alignment vertical="center"/>
    </xf>
    <xf numFmtId="0" fontId="4" fillId="0" borderId="11" xfId="0" applyFont="1" applyBorder="1"/>
    <xf numFmtId="38" fontId="4" fillId="0" borderId="11" xfId="2" applyFont="1" applyBorder="1" applyAlignment="1"/>
    <xf numFmtId="38" fontId="4" fillId="0" borderId="1" xfId="2" applyFont="1" applyBorder="1" applyAlignment="1">
      <alignment horizontal="center" vertical="center" wrapText="1"/>
    </xf>
    <xf numFmtId="38" fontId="4" fillId="6" borderId="0" xfId="2" applyFont="1" applyFill="1" applyAlignment="1">
      <alignment horizontal="center" vertical="center" wrapText="1"/>
    </xf>
    <xf numFmtId="0" fontId="5" fillId="6" borderId="0" xfId="2" applyNumberFormat="1" applyFont="1" applyFill="1" applyAlignment="1">
      <alignment horizontal="center" vertical="center" wrapText="1"/>
    </xf>
    <xf numFmtId="38" fontId="5" fillId="6" borderId="0" xfId="2" applyFont="1" applyFill="1" applyAlignment="1">
      <alignment horizontal="center" vertical="center" wrapText="1"/>
    </xf>
    <xf numFmtId="0" fontId="15" fillId="6" borderId="0" xfId="0" applyNumberFormat="1" applyFont="1" applyFill="1" applyAlignment="1">
      <alignment vertical="center" textRotation="255"/>
    </xf>
    <xf numFmtId="0" fontId="22" fillId="0" borderId="11" xfId="3" applyFont="1" applyBorder="1" applyAlignment="1">
      <alignment horizontal="center" vertical="center"/>
    </xf>
    <xf numFmtId="0" fontId="22" fillId="0" borderId="14" xfId="3" applyFont="1" applyBorder="1" applyAlignment="1">
      <alignment vertical="center" justifyLastLine="1"/>
    </xf>
    <xf numFmtId="0" fontId="22" fillId="0" borderId="28" xfId="3" applyFont="1" applyBorder="1" applyAlignment="1">
      <alignment horizontal="center" vertical="center"/>
    </xf>
    <xf numFmtId="0" fontId="22" fillId="0" borderId="9" xfId="3" applyFont="1" applyBorder="1" applyAlignment="1">
      <alignment horizontal="center" vertical="center" justifyLastLine="1"/>
    </xf>
    <xf numFmtId="0" fontId="22" fillId="0" borderId="20" xfId="3" applyFont="1" applyBorder="1" applyAlignment="1">
      <alignment vertical="center" justifyLastLine="1"/>
    </xf>
    <xf numFmtId="0" fontId="22" fillId="0" borderId="30" xfId="3" applyFont="1" applyBorder="1" applyAlignment="1">
      <alignment horizontal="center" vertical="center" justifyLastLine="1"/>
    </xf>
    <xf numFmtId="0" fontId="22" fillId="0" borderId="31" xfId="3" applyFont="1" applyBorder="1" applyAlignment="1">
      <alignment vertical="center"/>
    </xf>
    <xf numFmtId="38" fontId="23" fillId="0" borderId="14" xfId="4" applyFont="1" applyBorder="1" applyAlignment="1">
      <alignment horizontal="right" vertical="top"/>
    </xf>
    <xf numFmtId="177" fontId="23" fillId="0" borderId="14" xfId="4" applyNumberFormat="1" applyFont="1" applyBorder="1" applyAlignment="1">
      <alignment horizontal="right" vertical="top" wrapText="1"/>
    </xf>
    <xf numFmtId="177" fontId="23" fillId="0" borderId="14" xfId="4" applyNumberFormat="1" applyFont="1" applyBorder="1" applyAlignment="1">
      <alignment horizontal="right" vertical="top"/>
    </xf>
    <xf numFmtId="177" fontId="23" fillId="0" borderId="32" xfId="4" applyNumberFormat="1" applyFont="1" applyBorder="1" applyAlignment="1">
      <alignment horizontal="right" vertical="top"/>
    </xf>
    <xf numFmtId="0" fontId="22" fillId="0" borderId="33" xfId="3" applyFont="1" applyBorder="1" applyAlignment="1">
      <alignment horizontal="center"/>
    </xf>
    <xf numFmtId="179" fontId="24" fillId="0" borderId="15" xfId="4" applyNumberFormat="1" applyFont="1" applyFill="1" applyBorder="1" applyAlignment="1">
      <alignment shrinkToFit="1"/>
    </xf>
    <xf numFmtId="179" fontId="24" fillId="0" borderId="34" xfId="4" applyNumberFormat="1" applyFont="1" applyFill="1" applyBorder="1" applyAlignment="1">
      <alignment shrinkToFit="1"/>
    </xf>
    <xf numFmtId="49" fontId="24" fillId="0" borderId="35" xfId="3" applyNumberFormat="1" applyFont="1" applyBorder="1" applyAlignment="1">
      <alignment horizontal="center"/>
    </xf>
    <xf numFmtId="179" fontId="24" fillId="0" borderId="16" xfId="4" applyNumberFormat="1" applyFont="1" applyBorder="1" applyAlignment="1">
      <alignment horizontal="right" shrinkToFit="1"/>
    </xf>
    <xf numFmtId="179" fontId="24" fillId="0" borderId="36" xfId="4" applyNumberFormat="1" applyFont="1" applyBorder="1" applyAlignment="1">
      <alignment horizontal="right" shrinkToFit="1"/>
    </xf>
    <xf numFmtId="49" fontId="24" fillId="0" borderId="37" xfId="3" applyNumberFormat="1" applyFont="1" applyBorder="1" applyAlignment="1">
      <alignment horizontal="center"/>
    </xf>
    <xf numFmtId="179" fontId="24" fillId="0" borderId="17" xfId="4" applyNumberFormat="1" applyFont="1" applyBorder="1" applyAlignment="1">
      <alignment shrinkToFit="1"/>
    </xf>
    <xf numFmtId="179" fontId="24" fillId="0" borderId="38" xfId="4" applyNumberFormat="1" applyFont="1" applyBorder="1" applyAlignment="1">
      <alignment shrinkToFit="1"/>
    </xf>
    <xf numFmtId="179" fontId="24" fillId="0" borderId="16" xfId="4" applyNumberFormat="1" applyFont="1" applyBorder="1" applyAlignment="1">
      <alignment shrinkToFit="1"/>
    </xf>
    <xf numFmtId="179" fontId="24" fillId="0" borderId="36" xfId="4" applyNumberFormat="1" applyFont="1" applyBorder="1" applyAlignment="1">
      <alignment shrinkToFit="1"/>
    </xf>
    <xf numFmtId="49" fontId="24" fillId="0" borderId="33" xfId="3" applyNumberFormat="1" applyFont="1" applyBorder="1" applyAlignment="1">
      <alignment horizontal="center"/>
    </xf>
    <xf numFmtId="179" fontId="24" fillId="0" borderId="19" xfId="4" applyNumberFormat="1" applyFont="1" applyBorder="1" applyAlignment="1">
      <alignment shrinkToFit="1"/>
    </xf>
    <xf numFmtId="179" fontId="24" fillId="0" borderId="34" xfId="4" applyNumberFormat="1" applyFont="1" applyBorder="1" applyAlignment="1">
      <alignment shrinkToFit="1"/>
    </xf>
    <xf numFmtId="179" fontId="24" fillId="0" borderId="18" xfId="4" applyNumberFormat="1" applyFont="1" applyBorder="1" applyAlignment="1">
      <alignment shrinkToFit="1"/>
    </xf>
    <xf numFmtId="179" fontId="24" fillId="0" borderId="15" xfId="4" applyNumberFormat="1" applyFont="1" applyBorder="1" applyAlignment="1">
      <alignment shrinkToFit="1"/>
    </xf>
    <xf numFmtId="49" fontId="24" fillId="0" borderId="6" xfId="3" applyNumberFormat="1" applyFont="1" applyBorder="1" applyAlignment="1">
      <alignment horizontal="center"/>
    </xf>
    <xf numFmtId="179" fontId="24" fillId="0" borderId="39" xfId="4" applyNumberFormat="1" applyFont="1" applyBorder="1" applyAlignment="1">
      <alignment shrinkToFit="1"/>
    </xf>
    <xf numFmtId="179" fontId="24" fillId="0" borderId="40" xfId="4" applyNumberFormat="1" applyFont="1" applyBorder="1" applyAlignment="1">
      <alignment shrinkToFit="1"/>
    </xf>
    <xf numFmtId="38" fontId="25" fillId="0" borderId="0" xfId="2" applyFont="1" applyAlignment="1">
      <alignment vertical="center"/>
    </xf>
    <xf numFmtId="38" fontId="25" fillId="4" borderId="3" xfId="2" applyFont="1" applyFill="1" applyBorder="1" applyAlignment="1">
      <alignment vertical="center"/>
    </xf>
    <xf numFmtId="38" fontId="25" fillId="0" borderId="0" xfId="2" applyFont="1" applyAlignment="1">
      <alignment horizontal="right" vertical="center"/>
    </xf>
    <xf numFmtId="38" fontId="25" fillId="0" borderId="11" xfId="2" applyFont="1" applyBorder="1" applyAlignment="1">
      <alignment vertical="center"/>
    </xf>
    <xf numFmtId="38" fontId="25" fillId="0" borderId="11" xfId="2" applyFont="1" applyBorder="1" applyAlignment="1">
      <alignment horizontal="right" vertical="center"/>
    </xf>
    <xf numFmtId="38" fontId="25" fillId="7" borderId="0" xfId="2" applyFont="1" applyFill="1" applyAlignment="1">
      <alignment vertical="center"/>
    </xf>
    <xf numFmtId="38" fontId="25" fillId="0" borderId="14" xfId="2" applyFont="1" applyBorder="1" applyAlignment="1">
      <alignment vertical="center"/>
    </xf>
    <xf numFmtId="38" fontId="25" fillId="0" borderId="41" xfId="2" applyFont="1" applyBorder="1" applyAlignment="1">
      <alignment vertical="center"/>
    </xf>
    <xf numFmtId="38" fontId="26" fillId="0" borderId="41" xfId="2" applyFont="1" applyBorder="1" applyAlignment="1">
      <alignment vertical="center"/>
    </xf>
    <xf numFmtId="38" fontId="25" fillId="0" borderId="42" xfId="2" applyFont="1" applyBorder="1" applyAlignment="1">
      <alignment vertical="center"/>
    </xf>
    <xf numFmtId="38" fontId="25" fillId="4" borderId="13" xfId="2" applyFont="1" applyFill="1" applyBorder="1" applyAlignment="1">
      <alignment vertical="center"/>
    </xf>
    <xf numFmtId="38" fontId="25" fillId="0" borderId="0" xfId="2" applyFont="1" applyAlignment="1">
      <alignment horizontal="left" vertical="center"/>
    </xf>
    <xf numFmtId="38" fontId="25" fillId="0" borderId="20" xfId="2" applyFont="1" applyBorder="1" applyAlignment="1">
      <alignment vertical="center"/>
    </xf>
    <xf numFmtId="38" fontId="26" fillId="0" borderId="11" xfId="2" applyFont="1" applyBorder="1" applyAlignment="1">
      <alignment vertical="center"/>
    </xf>
    <xf numFmtId="38" fontId="25" fillId="0" borderId="22" xfId="2" applyFont="1" applyBorder="1" applyAlignment="1">
      <alignment vertical="center"/>
    </xf>
    <xf numFmtId="38" fontId="26" fillId="0" borderId="3" xfId="2" applyFont="1" applyFill="1" applyBorder="1" applyAlignment="1">
      <alignment vertical="center"/>
    </xf>
    <xf numFmtId="38" fontId="25" fillId="0" borderId="41" xfId="2" applyFont="1" applyBorder="1" applyAlignment="1">
      <alignment vertical="center" wrapText="1"/>
    </xf>
    <xf numFmtId="180" fontId="25" fillId="0" borderId="0" xfId="2" applyNumberFormat="1" applyFont="1" applyAlignment="1">
      <alignment vertical="center"/>
    </xf>
    <xf numFmtId="38" fontId="25" fillId="0" borderId="16" xfId="2" applyFont="1" applyBorder="1" applyAlignment="1">
      <alignment vertical="center"/>
    </xf>
    <xf numFmtId="38" fontId="25" fillId="0" borderId="0" xfId="2" applyFont="1" applyBorder="1" applyAlignment="1">
      <alignment vertical="center"/>
    </xf>
    <xf numFmtId="38" fontId="26" fillId="0" borderId="0" xfId="2" applyFont="1" applyBorder="1" applyAlignment="1">
      <alignment vertical="center"/>
    </xf>
    <xf numFmtId="38" fontId="25" fillId="0" borderId="21" xfId="2" applyFont="1" applyBorder="1" applyAlignment="1">
      <alignment vertical="center"/>
    </xf>
    <xf numFmtId="38" fontId="25" fillId="0" borderId="3" xfId="2" applyFont="1" applyBorder="1" applyAlignment="1">
      <alignment vertical="center"/>
    </xf>
    <xf numFmtId="38" fontId="25" fillId="8" borderId="43" xfId="2" applyFont="1" applyFill="1" applyBorder="1" applyAlignment="1">
      <alignment vertical="center"/>
    </xf>
    <xf numFmtId="38" fontId="25" fillId="8" borderId="44" xfId="2" applyFont="1" applyFill="1" applyBorder="1" applyAlignment="1">
      <alignment vertical="center" wrapText="1"/>
    </xf>
    <xf numFmtId="38" fontId="25" fillId="8" borderId="44" xfId="2" applyFont="1" applyFill="1" applyBorder="1" applyAlignment="1">
      <alignment vertical="center"/>
    </xf>
    <xf numFmtId="38" fontId="25" fillId="8" borderId="8" xfId="2" applyFont="1" applyFill="1" applyBorder="1" applyAlignment="1">
      <alignment vertical="center"/>
    </xf>
    <xf numFmtId="38" fontId="27" fillId="9" borderId="43" xfId="2" applyFont="1" applyFill="1" applyBorder="1" applyAlignment="1">
      <alignment vertical="center"/>
    </xf>
    <xf numFmtId="38" fontId="27" fillId="9" borderId="44" xfId="2" applyFont="1" applyFill="1" applyBorder="1" applyAlignment="1">
      <alignment vertical="center" wrapText="1"/>
    </xf>
    <xf numFmtId="38" fontId="27" fillId="9" borderId="44" xfId="2" applyFont="1" applyFill="1" applyBorder="1" applyAlignment="1">
      <alignment vertical="center"/>
    </xf>
    <xf numFmtId="38" fontId="27" fillId="9" borderId="8" xfId="2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2" fillId="0" borderId="23" xfId="3" applyFont="1" applyBorder="1" applyAlignment="1">
      <alignment horizontal="center" vertical="center" justifyLastLine="1"/>
    </xf>
    <xf numFmtId="0" fontId="22" fillId="0" borderId="26" xfId="3" applyFont="1" applyBorder="1" applyAlignment="1">
      <alignment horizontal="center" vertical="center" justifyLastLine="1"/>
    </xf>
    <xf numFmtId="0" fontId="22" fillId="0" borderId="29" xfId="3" applyFont="1" applyBorder="1" applyAlignment="1">
      <alignment horizontal="center" vertical="center" justifyLastLine="1"/>
    </xf>
    <xf numFmtId="0" fontId="22" fillId="0" borderId="24" xfId="3" applyFont="1" applyBorder="1" applyAlignment="1">
      <alignment horizontal="center" vertical="center"/>
    </xf>
    <xf numFmtId="0" fontId="22" fillId="0" borderId="5" xfId="3" applyFont="1" applyBorder="1" applyAlignment="1">
      <alignment horizontal="center" vertical="center"/>
    </xf>
    <xf numFmtId="0" fontId="22" fillId="0" borderId="16" xfId="3" applyFont="1" applyBorder="1" applyAlignment="1">
      <alignment horizontal="center" vertical="center"/>
    </xf>
    <xf numFmtId="0" fontId="22" fillId="0" borderId="0" xfId="3" applyFont="1" applyBorder="1" applyAlignment="1">
      <alignment horizontal="center" vertical="center"/>
    </xf>
    <xf numFmtId="0" fontId="22" fillId="0" borderId="21" xfId="3" applyFont="1" applyBorder="1" applyAlignment="1">
      <alignment horizontal="center" vertical="center"/>
    </xf>
    <xf numFmtId="0" fontId="22" fillId="0" borderId="20" xfId="3" applyFont="1" applyBorder="1" applyAlignment="1">
      <alignment horizontal="center" vertical="center"/>
    </xf>
    <xf numFmtId="0" fontId="22" fillId="0" borderId="11" xfId="3" applyFont="1" applyBorder="1" applyAlignment="1">
      <alignment horizontal="center" vertical="center"/>
    </xf>
    <xf numFmtId="0" fontId="22" fillId="0" borderId="22" xfId="3" applyFont="1" applyBorder="1" applyAlignment="1">
      <alignment horizontal="center" vertical="center"/>
    </xf>
    <xf numFmtId="0" fontId="22" fillId="0" borderId="14" xfId="3" applyFont="1" applyBorder="1" applyAlignment="1">
      <alignment horizontal="center" vertical="center" justifyLastLine="1"/>
    </xf>
    <xf numFmtId="0" fontId="22" fillId="0" borderId="20" xfId="3" applyFont="1" applyBorder="1" applyAlignment="1">
      <alignment horizontal="center" vertical="center" justifyLastLine="1"/>
    </xf>
    <xf numFmtId="0" fontId="22" fillId="0" borderId="25" xfId="3" applyFont="1" applyBorder="1" applyAlignment="1">
      <alignment horizontal="center" vertical="center"/>
    </xf>
    <xf numFmtId="0" fontId="22" fillId="0" borderId="27" xfId="3" applyFont="1" applyBorder="1" applyAlignment="1">
      <alignment horizontal="center" vertical="center"/>
    </xf>
    <xf numFmtId="0" fontId="22" fillId="0" borderId="28" xfId="3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7" fontId="4" fillId="0" borderId="1" xfId="2" applyNumberFormat="1" applyFont="1" applyBorder="1" applyAlignment="1">
      <alignment vertical="center"/>
    </xf>
  </cellXfs>
  <cellStyles count="5">
    <cellStyle name="パーセント" xfId="1" builtinId="5"/>
    <cellStyle name="桁区切り" xfId="2" builtinId="6"/>
    <cellStyle name="桁区切り 2" xfId="4" xr:uid="{0DB74A4C-89F5-4A10-B2CD-EB1FEF47FEBF}"/>
    <cellStyle name="標準" xfId="0" builtinId="0"/>
    <cellStyle name="標準 2" xfId="3" xr:uid="{0E2CAF05-E5CA-417C-8F63-A3A39D93C8C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ライフプランの作り方!$M$3</c:f>
              <c:strCache>
                <c:ptCount val="1"/>
                <c:pt idx="0">
                  <c:v>資産（万円）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val>
            <c:numRef>
              <c:f>ライフプランの作り方!$M$8:$M$38</c:f>
              <c:numCache>
                <c:formatCode>#,##0_);[Red]\(#,##0\)</c:formatCode>
                <c:ptCount val="31"/>
                <c:pt idx="0">
                  <c:v>450</c:v>
                </c:pt>
                <c:pt idx="1">
                  <c:v>602.99999999999989</c:v>
                </c:pt>
                <c:pt idx="2">
                  <c:v>759.01499999999976</c:v>
                </c:pt>
                <c:pt idx="3">
                  <c:v>882.97362499999963</c:v>
                </c:pt>
                <c:pt idx="4">
                  <c:v>1018.7311073749993</c:v>
                </c:pt>
                <c:pt idx="5">
                  <c:v>1154.5822687456239</c:v>
                </c:pt>
                <c:pt idx="6">
                  <c:v>1291.8378013320078</c:v>
                </c:pt>
                <c:pt idx="7">
                  <c:v>1429.2258487782915</c:v>
                </c:pt>
                <c:pt idx="8">
                  <c:v>1566.5295864347954</c:v>
                </c:pt>
                <c:pt idx="9">
                  <c:v>1698.3776010846434</c:v>
                </c:pt>
                <c:pt idx="10">
                  <c:v>1835.3854701013056</c:v>
                </c:pt>
                <c:pt idx="11">
                  <c:v>1962.2077400232256</c:v>
                </c:pt>
                <c:pt idx="12">
                  <c:v>2098.308104531382</c:v>
                </c:pt>
                <c:pt idx="13">
                  <c:v>2242.3105818153172</c:v>
                </c:pt>
                <c:pt idx="14">
                  <c:v>2395.1581913128302</c:v>
                </c:pt>
                <c:pt idx="15">
                  <c:v>2337.3369298082116</c:v>
                </c:pt>
                <c:pt idx="16">
                  <c:v>2375.5925468735377</c:v>
                </c:pt>
                <c:pt idx="17">
                  <c:v>2417.0323196372074</c:v>
                </c:pt>
                <c:pt idx="18">
                  <c:v>2461.6628268635436</c:v>
                </c:pt>
                <c:pt idx="19">
                  <c:v>2670.7899223269105</c:v>
                </c:pt>
                <c:pt idx="20">
                  <c:v>2883.1187074634358</c:v>
                </c:pt>
                <c:pt idx="21">
                  <c:v>3098.6535032830416</c:v>
                </c:pt>
                <c:pt idx="22">
                  <c:v>3317.3978215240945</c:v>
                </c:pt>
                <c:pt idx="23">
                  <c:v>3539.3543350325995</c:v>
                </c:pt>
                <c:pt idx="24">
                  <c:v>3764.5248473474448</c:v>
                </c:pt>
                <c:pt idx="25">
                  <c:v>3992.9102614727999</c:v>
                </c:pt>
                <c:pt idx="26">
                  <c:v>4224.5105478183377</c:v>
                </c:pt>
                <c:pt idx="27">
                  <c:v>4459.3247112875279</c:v>
                </c:pt>
                <c:pt idx="28">
                  <c:v>4697.3507574937939</c:v>
                </c:pt>
                <c:pt idx="29">
                  <c:v>4938.5856580838927</c:v>
                </c:pt>
                <c:pt idx="30">
                  <c:v>5183.0253151473971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05-4C44-8881-11C1C734F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09114703"/>
        <c:axId val="803246671"/>
      </c:barChart>
      <c:lineChart>
        <c:grouping val="standard"/>
        <c:varyColors val="0"/>
        <c:ser>
          <c:idx val="0"/>
          <c:order val="0"/>
          <c:tx>
            <c:strRef>
              <c:f>ライフプランの作り方!$L$3</c:f>
              <c:strCache>
                <c:ptCount val="1"/>
                <c:pt idx="0">
                  <c:v>貯金（万円）</c:v>
                </c:pt>
              </c:strCache>
            </c:strRef>
          </c:tx>
          <c:spPr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marker>
          <c:cat>
            <c:multiLvlStrRef>
              <c:f>ライフプランの作り方!$B$8:$C$38</c:f>
              <c:multiLvlStrCache>
                <c:ptCount val="31"/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  <c:pt idx="3">
                    <c:v>2021</c:v>
                  </c:pt>
                  <c:pt idx="4">
                    <c:v>2022</c:v>
                  </c:pt>
                  <c:pt idx="5">
                    <c:v>2023</c:v>
                  </c:pt>
                  <c:pt idx="6">
                    <c:v>2024</c:v>
                  </c:pt>
                  <c:pt idx="7">
                    <c:v>2025</c:v>
                  </c:pt>
                  <c:pt idx="8">
                    <c:v>2026</c:v>
                  </c:pt>
                  <c:pt idx="9">
                    <c:v>2027</c:v>
                  </c:pt>
                  <c:pt idx="10">
                    <c:v>2028</c:v>
                  </c:pt>
                  <c:pt idx="11">
                    <c:v>2029</c:v>
                  </c:pt>
                  <c:pt idx="12">
                    <c:v>2030</c:v>
                  </c:pt>
                  <c:pt idx="13">
                    <c:v>2031</c:v>
                  </c:pt>
                  <c:pt idx="14">
                    <c:v>2032</c:v>
                  </c:pt>
                  <c:pt idx="15">
                    <c:v>2033</c:v>
                  </c:pt>
                  <c:pt idx="16">
                    <c:v>2034</c:v>
                  </c:pt>
                  <c:pt idx="17">
                    <c:v>2035</c:v>
                  </c:pt>
                  <c:pt idx="18">
                    <c:v>2036</c:v>
                  </c:pt>
                  <c:pt idx="19">
                    <c:v>2037</c:v>
                  </c:pt>
                  <c:pt idx="20">
                    <c:v>2038</c:v>
                  </c:pt>
                  <c:pt idx="21">
                    <c:v>2039</c:v>
                  </c:pt>
                  <c:pt idx="22">
                    <c:v>2040</c:v>
                  </c:pt>
                  <c:pt idx="23">
                    <c:v>2041</c:v>
                  </c:pt>
                  <c:pt idx="24">
                    <c:v>2042</c:v>
                  </c:pt>
                  <c:pt idx="25">
                    <c:v>2043</c:v>
                  </c:pt>
                  <c:pt idx="26">
                    <c:v>2044</c:v>
                  </c:pt>
                  <c:pt idx="27">
                    <c:v>2045</c:v>
                  </c:pt>
                  <c:pt idx="28">
                    <c:v>2046</c:v>
                  </c:pt>
                  <c:pt idx="29">
                    <c:v>2047</c:v>
                  </c:pt>
                  <c:pt idx="30">
                    <c:v>2048</c:v>
                  </c:pt>
                </c:lvl>
                <c:lvl>
                  <c:pt idx="1">
                    <c:v>1年後</c:v>
                  </c:pt>
                  <c:pt idx="2">
                    <c:v>2年後</c:v>
                  </c:pt>
                  <c:pt idx="3">
                    <c:v>3年後</c:v>
                  </c:pt>
                  <c:pt idx="4">
                    <c:v>4年後</c:v>
                  </c:pt>
                  <c:pt idx="5">
                    <c:v>5年後</c:v>
                  </c:pt>
                  <c:pt idx="6">
                    <c:v>6年後</c:v>
                  </c:pt>
                  <c:pt idx="7">
                    <c:v>7年後</c:v>
                  </c:pt>
                  <c:pt idx="8">
                    <c:v>8年後</c:v>
                  </c:pt>
                  <c:pt idx="9">
                    <c:v>9年後</c:v>
                  </c:pt>
                  <c:pt idx="10">
                    <c:v>10年後</c:v>
                  </c:pt>
                  <c:pt idx="11">
                    <c:v>11年後</c:v>
                  </c:pt>
                  <c:pt idx="12">
                    <c:v>12年後</c:v>
                  </c:pt>
                  <c:pt idx="13">
                    <c:v>13年後</c:v>
                  </c:pt>
                  <c:pt idx="14">
                    <c:v>14年後</c:v>
                  </c:pt>
                  <c:pt idx="15">
                    <c:v>15年後</c:v>
                  </c:pt>
                  <c:pt idx="16">
                    <c:v>16年後</c:v>
                  </c:pt>
                  <c:pt idx="17">
                    <c:v>17年後</c:v>
                  </c:pt>
                  <c:pt idx="18">
                    <c:v>18年後</c:v>
                  </c:pt>
                  <c:pt idx="19">
                    <c:v>19年後</c:v>
                  </c:pt>
                  <c:pt idx="20">
                    <c:v>20年後</c:v>
                  </c:pt>
                  <c:pt idx="21">
                    <c:v>21年後</c:v>
                  </c:pt>
                  <c:pt idx="22">
                    <c:v>22年後</c:v>
                  </c:pt>
                  <c:pt idx="23">
                    <c:v>23年後</c:v>
                  </c:pt>
                  <c:pt idx="24">
                    <c:v>24年後</c:v>
                  </c:pt>
                  <c:pt idx="25">
                    <c:v>25年後</c:v>
                  </c:pt>
                  <c:pt idx="26">
                    <c:v>26年後</c:v>
                  </c:pt>
                  <c:pt idx="27">
                    <c:v>27年後</c:v>
                  </c:pt>
                  <c:pt idx="28">
                    <c:v>28年後</c:v>
                  </c:pt>
                  <c:pt idx="29">
                    <c:v>29年後</c:v>
                  </c:pt>
                  <c:pt idx="30">
                    <c:v>30年後</c:v>
                  </c:pt>
                </c:lvl>
              </c:multiLvlStrCache>
            </c:multiLvlStrRef>
          </c:cat>
          <c:val>
            <c:numRef>
              <c:f>ライフプランの作り方!$L$8:$L$38</c:f>
              <c:numCache>
                <c:formatCode>#,##0_);[Red]\(#,##0\)</c:formatCode>
                <c:ptCount val="31"/>
                <c:pt idx="0">
                  <c:v>150</c:v>
                </c:pt>
                <c:pt idx="1">
                  <c:v>152.99999999999989</c:v>
                </c:pt>
                <c:pt idx="2">
                  <c:v>156.01499999999987</c:v>
                </c:pt>
                <c:pt idx="3">
                  <c:v>123.95862499999981</c:v>
                </c:pt>
                <c:pt idx="4">
                  <c:v>135.75748237499971</c:v>
                </c:pt>
                <c:pt idx="5">
                  <c:v>135.85116137062465</c:v>
                </c:pt>
                <c:pt idx="6">
                  <c:v>137.25553258638388</c:v>
                </c:pt>
                <c:pt idx="7">
                  <c:v>137.38804744628362</c:v>
                </c:pt>
                <c:pt idx="8">
                  <c:v>137.30373765650393</c:v>
                </c:pt>
                <c:pt idx="9">
                  <c:v>131.84801464984798</c:v>
                </c:pt>
                <c:pt idx="10">
                  <c:v>137.0078690166622</c:v>
                </c:pt>
                <c:pt idx="11">
                  <c:v>126.82226992191988</c:v>
                </c:pt>
                <c:pt idx="12">
                  <c:v>136.10036450815664</c:v>
                </c:pt>
                <c:pt idx="13">
                  <c:v>144.00247728393504</c:v>
                </c:pt>
                <c:pt idx="14">
                  <c:v>152.8476094975133</c:v>
                </c:pt>
                <c:pt idx="15">
                  <c:v>-57.821261504618406</c:v>
                </c:pt>
                <c:pt idx="16">
                  <c:v>38.255617065325964</c:v>
                </c:pt>
                <c:pt idx="17">
                  <c:v>41.439772763669907</c:v>
                </c:pt>
                <c:pt idx="18">
                  <c:v>44.630507226336363</c:v>
                </c:pt>
                <c:pt idx="19">
                  <c:v>209.1270954633668</c:v>
                </c:pt>
                <c:pt idx="20">
                  <c:v>212.32878513652543</c:v>
                </c:pt>
                <c:pt idx="21">
                  <c:v>215.53479581960573</c:v>
                </c:pt>
                <c:pt idx="22">
                  <c:v>218.74431824105284</c:v>
                </c:pt>
                <c:pt idx="23">
                  <c:v>221.95651350850483</c:v>
                </c:pt>
                <c:pt idx="24">
                  <c:v>225.17051231484515</c:v>
                </c:pt>
                <c:pt idx="25">
                  <c:v>228.38541412535494</c:v>
                </c:pt>
                <c:pt idx="26">
                  <c:v>231.60028634553805</c:v>
                </c:pt>
                <c:pt idx="27">
                  <c:v>234.81416346918991</c:v>
                </c:pt>
                <c:pt idx="28">
                  <c:v>238.02604620626607</c:v>
                </c:pt>
                <c:pt idx="29">
                  <c:v>241.23490059009907</c:v>
                </c:pt>
                <c:pt idx="30">
                  <c:v>244.43965706350434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5-4C44-8881-11C1C734F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364527"/>
        <c:axId val="803256175"/>
      </c:lineChart>
      <c:catAx>
        <c:axId val="642364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3256175"/>
        <c:crosses val="autoZero"/>
        <c:auto val="1"/>
        <c:lblAlgn val="ctr"/>
        <c:lblOffset val="100"/>
        <c:noMultiLvlLbl val="0"/>
      </c:catAx>
      <c:valAx>
        <c:axId val="803256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2364527"/>
        <c:crosses val="autoZero"/>
        <c:crossBetween val="between"/>
      </c:valAx>
      <c:valAx>
        <c:axId val="803246671"/>
        <c:scaling>
          <c:orientation val="minMax"/>
        </c:scaling>
        <c:delete val="0"/>
        <c:axPos val="r"/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09114703"/>
        <c:crosses val="max"/>
        <c:crossBetween val="between"/>
      </c:valAx>
      <c:catAx>
        <c:axId val="809114703"/>
        <c:scaling>
          <c:orientation val="minMax"/>
        </c:scaling>
        <c:delete val="1"/>
        <c:axPos val="b"/>
        <c:majorTickMark val="out"/>
        <c:minorTickMark val="none"/>
        <c:tickLblPos val="nextTo"/>
        <c:crossAx val="8032466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ja-JP"/>
              <a:t>資産別シミュレーション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普通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30"/>
              <c:layout>
                <c:manualLayout>
                  <c:x val="-6.6445182724252493E-3"/>
                  <c:y val="0.15146978419479021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00-44DC-8CA4-00CB025DD0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ライフプランの作り方!$C$8:$C$38</c:f>
              <c:numCache>
                <c:formatCode>General</c:formatCode>
                <c:ptCount val="3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</c:numCache>
            </c:numRef>
          </c:cat>
          <c:val>
            <c:numRef>
              <c:f>ライフプランの作り方!$M$8:$M$38</c:f>
              <c:numCache>
                <c:formatCode>#,##0_);[Red]\(#,##0\)</c:formatCode>
                <c:ptCount val="31"/>
                <c:pt idx="0">
                  <c:v>450</c:v>
                </c:pt>
                <c:pt idx="1">
                  <c:v>602.99999999999989</c:v>
                </c:pt>
                <c:pt idx="2">
                  <c:v>759.01499999999976</c:v>
                </c:pt>
                <c:pt idx="3">
                  <c:v>882.97362499999963</c:v>
                </c:pt>
                <c:pt idx="4">
                  <c:v>1018.7311073749993</c:v>
                </c:pt>
                <c:pt idx="5">
                  <c:v>1154.5822687456239</c:v>
                </c:pt>
                <c:pt idx="6">
                  <c:v>1291.8378013320078</c:v>
                </c:pt>
                <c:pt idx="7">
                  <c:v>1429.2258487782915</c:v>
                </c:pt>
                <c:pt idx="8">
                  <c:v>1566.5295864347954</c:v>
                </c:pt>
                <c:pt idx="9">
                  <c:v>1698.3776010846434</c:v>
                </c:pt>
                <c:pt idx="10">
                  <c:v>1835.3854701013056</c:v>
                </c:pt>
                <c:pt idx="11">
                  <c:v>1962.2077400232256</c:v>
                </c:pt>
                <c:pt idx="12">
                  <c:v>2098.308104531382</c:v>
                </c:pt>
                <c:pt idx="13">
                  <c:v>2242.3105818153172</c:v>
                </c:pt>
                <c:pt idx="14">
                  <c:v>2395.1581913128302</c:v>
                </c:pt>
                <c:pt idx="15">
                  <c:v>2337.3369298082116</c:v>
                </c:pt>
                <c:pt idx="16">
                  <c:v>2375.5925468735377</c:v>
                </c:pt>
                <c:pt idx="17">
                  <c:v>2417.0323196372074</c:v>
                </c:pt>
                <c:pt idx="18">
                  <c:v>2461.6628268635436</c:v>
                </c:pt>
                <c:pt idx="19">
                  <c:v>2670.7899223269105</c:v>
                </c:pt>
                <c:pt idx="20">
                  <c:v>2883.1187074634358</c:v>
                </c:pt>
                <c:pt idx="21">
                  <c:v>3098.6535032830416</c:v>
                </c:pt>
                <c:pt idx="22">
                  <c:v>3317.3978215240945</c:v>
                </c:pt>
                <c:pt idx="23">
                  <c:v>3539.3543350325995</c:v>
                </c:pt>
                <c:pt idx="24">
                  <c:v>3764.5248473474448</c:v>
                </c:pt>
                <c:pt idx="25">
                  <c:v>3992.9102614727999</c:v>
                </c:pt>
                <c:pt idx="26">
                  <c:v>4224.5105478183377</c:v>
                </c:pt>
                <c:pt idx="27">
                  <c:v>4459.3247112875279</c:v>
                </c:pt>
                <c:pt idx="28">
                  <c:v>4697.3507574937939</c:v>
                </c:pt>
                <c:pt idx="29">
                  <c:v>4938.5856580838927</c:v>
                </c:pt>
                <c:pt idx="30">
                  <c:v>5183.0253151473971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0-44DC-8CA4-00CB025DD0E7}"/>
            </c:ext>
          </c:extLst>
        </c:ser>
        <c:ser>
          <c:idx val="1"/>
          <c:order val="1"/>
          <c:tx>
            <c:strRef>
              <c:f>ライフプランの作り方!$P$6:$P$7</c:f>
              <c:strCache>
                <c:ptCount val="2"/>
                <c:pt idx="0">
                  <c:v>節約</c:v>
                </c:pt>
                <c:pt idx="1">
                  <c:v>5.0%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0"/>
              <c:layout>
                <c:manualLayout>
                  <c:x val="-1.6241968148437466E-16"/>
                  <c:y val="-7.1748845144900653E-2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00-44DC-8CA4-00CB025DD0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ライフプランの作り方!$C$8:$C$38</c:f>
              <c:numCache>
                <c:formatCode>General</c:formatCode>
                <c:ptCount val="3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</c:numCache>
            </c:numRef>
          </c:cat>
          <c:val>
            <c:numRef>
              <c:f>ライフプランの作り方!$P$8:$P$38</c:f>
              <c:numCache>
                <c:formatCode>#,##0_);[Red]\(#,##0\)</c:formatCode>
                <c:ptCount val="31"/>
                <c:pt idx="0">
                  <c:v>465</c:v>
                </c:pt>
                <c:pt idx="1">
                  <c:v>618.29999999999995</c:v>
                </c:pt>
                <c:pt idx="2">
                  <c:v>774.62099999999975</c:v>
                </c:pt>
                <c:pt idx="3">
                  <c:v>898.89174499999956</c:v>
                </c:pt>
                <c:pt idx="4">
                  <c:v>1034.9675897749994</c:v>
                </c:pt>
                <c:pt idx="5">
                  <c:v>1171.1434807936239</c:v>
                </c:pt>
                <c:pt idx="6">
                  <c:v>1308.7302376209677</c:v>
                </c:pt>
                <c:pt idx="7">
                  <c:v>1446.4561337930306</c:v>
                </c:pt>
                <c:pt idx="8">
                  <c:v>1584.1044771498293</c:v>
                </c:pt>
                <c:pt idx="9">
                  <c:v>1716.303989613978</c:v>
                </c:pt>
                <c:pt idx="10">
                  <c:v>1853.670386401227</c:v>
                </c:pt>
                <c:pt idx="11">
                  <c:v>1980.8583546491452</c:v>
                </c:pt>
                <c:pt idx="12">
                  <c:v>2117.3317314498204</c:v>
                </c:pt>
                <c:pt idx="13">
                  <c:v>2261.7146812721239</c:v>
                </c:pt>
                <c:pt idx="14">
                  <c:v>2414.9503727587735</c:v>
                </c:pt>
                <c:pt idx="15">
                  <c:v>2357.5249548830739</c:v>
                </c:pt>
                <c:pt idx="16">
                  <c:v>2396.1843324498968</c:v>
                </c:pt>
                <c:pt idx="17">
                  <c:v>2438.0359409250941</c:v>
                </c:pt>
                <c:pt idx="18">
                  <c:v>2483.0865205771879</c:v>
                </c:pt>
                <c:pt idx="19">
                  <c:v>2692.6420899148275</c:v>
                </c:pt>
                <c:pt idx="20">
                  <c:v>2905.4079184031111</c:v>
                </c:pt>
                <c:pt idx="21">
                  <c:v>3121.3884984415104</c:v>
                </c:pt>
                <c:pt idx="22">
                  <c:v>3340.5875165857328</c:v>
                </c:pt>
                <c:pt idx="23">
                  <c:v>3563.0078239954705</c:v>
                </c:pt>
                <c:pt idx="24">
                  <c:v>3788.6514060895729</c:v>
                </c:pt>
                <c:pt idx="25">
                  <c:v>4017.5193513897707</c:v>
                </c:pt>
                <c:pt idx="26">
                  <c:v>4249.6118195336485</c:v>
                </c:pt>
                <c:pt idx="27">
                  <c:v>4484.9280084371439</c:v>
                </c:pt>
                <c:pt idx="28">
                  <c:v>4723.4661205864031</c:v>
                </c:pt>
                <c:pt idx="29">
                  <c:v>4965.2233284383537</c:v>
                </c:pt>
                <c:pt idx="30">
                  <c:v>5210.1957389089475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00-44DC-8CA4-00CB025DD0E7}"/>
            </c:ext>
          </c:extLst>
        </c:ser>
        <c:ser>
          <c:idx val="2"/>
          <c:order val="2"/>
          <c:tx>
            <c:strRef>
              <c:f>ライフプランの作り方!$Q$6:$Q$7</c:f>
              <c:strCache>
                <c:ptCount val="2"/>
                <c:pt idx="0">
                  <c:v>運用</c:v>
                </c:pt>
                <c:pt idx="1">
                  <c:v>1.5%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30"/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00-44DC-8CA4-00CB025DD0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ライフプランの作り方!$C$8:$C$38</c:f>
              <c:numCache>
                <c:formatCode>General</c:formatCode>
                <c:ptCount val="3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  <c:pt idx="13">
                  <c:v>2031</c:v>
                </c:pt>
                <c:pt idx="14">
                  <c:v>2032</c:v>
                </c:pt>
                <c:pt idx="15">
                  <c:v>2033</c:v>
                </c:pt>
                <c:pt idx="16">
                  <c:v>2034</c:v>
                </c:pt>
                <c:pt idx="17">
                  <c:v>2035</c:v>
                </c:pt>
                <c:pt idx="18">
                  <c:v>2036</c:v>
                </c:pt>
                <c:pt idx="19">
                  <c:v>2037</c:v>
                </c:pt>
                <c:pt idx="20">
                  <c:v>2038</c:v>
                </c:pt>
                <c:pt idx="21">
                  <c:v>2039</c:v>
                </c:pt>
                <c:pt idx="22">
                  <c:v>2040</c:v>
                </c:pt>
                <c:pt idx="23">
                  <c:v>2041</c:v>
                </c:pt>
                <c:pt idx="24">
                  <c:v>2042</c:v>
                </c:pt>
                <c:pt idx="25">
                  <c:v>2043</c:v>
                </c:pt>
                <c:pt idx="26">
                  <c:v>2044</c:v>
                </c:pt>
                <c:pt idx="27">
                  <c:v>2045</c:v>
                </c:pt>
                <c:pt idx="28">
                  <c:v>2046</c:v>
                </c:pt>
                <c:pt idx="29">
                  <c:v>2047</c:v>
                </c:pt>
                <c:pt idx="30">
                  <c:v>2048</c:v>
                </c:pt>
              </c:numCache>
            </c:numRef>
          </c:cat>
          <c:val>
            <c:numRef>
              <c:f>ライフプランの作り方!$Q$8:$Q$38</c:f>
              <c:numCache>
                <c:formatCode>#,##0_);[Red]\(#,##0\)</c:formatCode>
                <c:ptCount val="31"/>
                <c:pt idx="0">
                  <c:v>456.74999999999994</c:v>
                </c:pt>
                <c:pt idx="1">
                  <c:v>618.89624999999967</c:v>
                </c:pt>
                <c:pt idx="2">
                  <c:v>786.53491874999941</c:v>
                </c:pt>
                <c:pt idx="3">
                  <c:v>924.15094690624903</c:v>
                </c:pt>
                <c:pt idx="4">
                  <c:v>1075.8070557204674</c:v>
                </c:pt>
                <c:pt idx="5">
                  <c:v>1229.8330903474582</c:v>
                </c:pt>
                <c:pt idx="6">
                  <c:v>1387.5949522778496</c:v>
                </c:pt>
                <c:pt idx="7">
                  <c:v>1547.857744719995</c:v>
                </c:pt>
                <c:pt idx="8">
                  <c:v>1710.4389046121462</c:v>
                </c:pt>
                <c:pt idx="9">
                  <c:v>1869.9212230509238</c:v>
                </c:pt>
                <c:pt idx="10">
                  <c:v>2037.0330284485997</c:v>
                </c:pt>
                <c:pt idx="11">
                  <c:v>2196.3131278460769</c:v>
                </c:pt>
                <c:pt idx="12">
                  <c:v>2367.3996947395467</c:v>
                </c:pt>
                <c:pt idx="13">
                  <c:v>2549.0732046038338</c:v>
                </c:pt>
                <c:pt idx="14">
                  <c:v>2742.4496263128667</c:v>
                </c:pt>
                <c:pt idx="15">
                  <c:v>2724.8977902803717</c:v>
                </c:pt>
                <c:pt idx="16">
                  <c:v>2804.6007084558828</c:v>
                </c:pt>
                <c:pt idx="17">
                  <c:v>2888.7310884378458</c:v>
                </c:pt>
                <c:pt idx="18">
                  <c:v>2977.3620195991443</c:v>
                </c:pt>
                <c:pt idx="19">
                  <c:v>3234.2864517884486</c:v>
                </c:pt>
                <c:pt idx="20">
                  <c:v>3498.3144654788484</c:v>
                </c:pt>
                <c:pt idx="21">
                  <c:v>3769.5570002179306</c:v>
                </c:pt>
                <c:pt idx="22">
                  <c:v>4048.1258382358678</c:v>
                </c:pt>
                <c:pt idx="23">
                  <c:v>4334.1335870205376</c:v>
                </c:pt>
                <c:pt idx="24">
                  <c:v>4627.6936608254127</c:v>
                </c:pt>
                <c:pt idx="25">
                  <c:v>4928.920261075029</c:v>
                </c:pt>
                <c:pt idx="26">
                  <c:v>5237.9283556318751</c:v>
                </c:pt>
                <c:pt idx="27">
                  <c:v>5554.8336568875802</c:v>
                </c:pt>
                <c:pt idx="28">
                  <c:v>5879.7525986402534</c:v>
                </c:pt>
                <c:pt idx="29">
                  <c:v>6212.8023117188068</c:v>
                </c:pt>
                <c:pt idx="30">
                  <c:v>6554.1005983140449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A00-44DC-8CA4-00CB025DD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001072"/>
        <c:axId val="194772448"/>
      </c:lineChart>
      <c:catAx>
        <c:axId val="15200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ja-JP"/>
          </a:p>
        </c:txPr>
        <c:crossAx val="194772448"/>
        <c:crosses val="autoZero"/>
        <c:auto val="1"/>
        <c:lblAlgn val="ctr"/>
        <c:lblOffset val="100"/>
        <c:noMultiLvlLbl val="0"/>
      </c:catAx>
      <c:valAx>
        <c:axId val="194772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rPr lang="ja-JP"/>
                  <a:t>万円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ja-JP"/>
          </a:p>
        </c:txPr>
        <c:crossAx val="152001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628650</xdr:colOff>
      <xdr:row>0</xdr:row>
      <xdr:rowOff>104776</xdr:rowOff>
    </xdr:from>
    <xdr:to>
      <xdr:col>21</xdr:col>
      <xdr:colOff>390524</xdr:colOff>
      <xdr:row>4</xdr:row>
      <xdr:rowOff>438150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1A69163-F959-4F2C-8693-08B992260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495300</xdr:colOff>
      <xdr:row>0</xdr:row>
      <xdr:rowOff>119061</xdr:rowOff>
    </xdr:from>
    <xdr:to>
      <xdr:col>29</xdr:col>
      <xdr:colOff>561975</xdr:colOff>
      <xdr:row>4</xdr:row>
      <xdr:rowOff>428625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E46FC1-85DD-4768-89DD-2FAAE8710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7"/>
  <sheetViews>
    <sheetView tabSelected="1" zoomScale="85" zoomScaleNormal="85" workbookViewId="0">
      <pane xSplit="13" ySplit="7" topLeftCell="N8" activePane="bottomRight" state="frozen"/>
      <selection pane="topRight" activeCell="N1" sqref="N1"/>
      <selection pane="bottomLeft" activeCell="A8" sqref="A8"/>
      <selection pane="bottomRight" activeCell="R11" sqref="R11"/>
    </sheetView>
  </sheetViews>
  <sheetFormatPr defaultRowHeight="16.5" outlineLevelCol="1"/>
  <cols>
    <col min="1" max="1" width="9" style="3"/>
    <col min="2" max="2" width="7.625" style="3" customWidth="1"/>
    <col min="3" max="4" width="7.125" style="3" customWidth="1"/>
    <col min="5" max="11" width="7.125" style="3" customWidth="1" outlineLevel="1"/>
    <col min="12" max="12" width="7.125" style="3" customWidth="1"/>
    <col min="13" max="13" width="7.5" style="3" customWidth="1"/>
    <col min="14" max="14" width="17.375" style="3" customWidth="1"/>
    <col min="15" max="15" width="9" style="3"/>
    <col min="16" max="16" width="9.125" style="3" bestFit="1" customWidth="1"/>
    <col min="17" max="17" width="9.625" style="3" bestFit="1" customWidth="1"/>
    <col min="18" max="18" width="11.25" style="3" bestFit="1" customWidth="1"/>
    <col min="19" max="19" width="9.5" style="3" bestFit="1" customWidth="1"/>
    <col min="20" max="20" width="9.625" style="3" bestFit="1" customWidth="1"/>
    <col min="21" max="21" width="9.5" style="3" bestFit="1" customWidth="1"/>
    <col min="22" max="22" width="9.625" style="3" bestFit="1" customWidth="1"/>
    <col min="23" max="24" width="9.5" style="3" bestFit="1" customWidth="1"/>
    <col min="25" max="25" width="9.125" style="3" bestFit="1" customWidth="1"/>
    <col min="26" max="26" width="9.5" style="3" bestFit="1" customWidth="1"/>
    <col min="27" max="27" width="9.125" style="3" bestFit="1" customWidth="1"/>
    <col min="28" max="16384" width="9" style="3"/>
  </cols>
  <sheetData>
    <row r="1" spans="1:27" ht="11.25" customHeight="1"/>
    <row r="2" spans="1:27">
      <c r="I2" s="8"/>
    </row>
    <row r="3" spans="1:27" s="38" customFormat="1" ht="170.25">
      <c r="B3" s="53" t="s">
        <v>34</v>
      </c>
      <c r="C3" s="53" t="s">
        <v>35</v>
      </c>
      <c r="D3" s="53" t="s">
        <v>36</v>
      </c>
      <c r="E3" s="53" t="s">
        <v>37</v>
      </c>
      <c r="F3" s="53" t="s">
        <v>38</v>
      </c>
      <c r="G3" s="53" t="s">
        <v>39</v>
      </c>
      <c r="H3" s="53" t="s">
        <v>40</v>
      </c>
      <c r="I3" s="53" t="s">
        <v>41</v>
      </c>
      <c r="J3" s="53" t="s">
        <v>42</v>
      </c>
      <c r="K3" s="53" t="s">
        <v>43</v>
      </c>
      <c r="L3" s="53" t="s">
        <v>44</v>
      </c>
      <c r="M3" s="53" t="s">
        <v>45</v>
      </c>
    </row>
    <row r="4" spans="1:27" s="4" customFormat="1" ht="28.5">
      <c r="B4" s="4" t="s">
        <v>8</v>
      </c>
      <c r="C4" s="4" t="s">
        <v>8</v>
      </c>
      <c r="D4" s="4" t="s">
        <v>8</v>
      </c>
      <c r="E4" s="4" t="s">
        <v>8</v>
      </c>
      <c r="F4" s="4" t="s">
        <v>8</v>
      </c>
      <c r="G4" s="4" t="s">
        <v>8</v>
      </c>
      <c r="H4" s="4" t="s">
        <v>8</v>
      </c>
      <c r="I4" s="4" t="s">
        <v>8</v>
      </c>
      <c r="J4" s="4" t="s">
        <v>8</v>
      </c>
      <c r="L4" s="4" t="s">
        <v>8</v>
      </c>
      <c r="M4" s="4" t="s">
        <v>8</v>
      </c>
    </row>
    <row r="5" spans="1:27" s="2" customFormat="1" ht="41.25" thickBot="1">
      <c r="B5" s="50" t="s">
        <v>0</v>
      </c>
      <c r="C5" s="51" t="s">
        <v>1</v>
      </c>
      <c r="D5" s="50" t="s">
        <v>2</v>
      </c>
      <c r="E5" s="50" t="s">
        <v>3</v>
      </c>
      <c r="F5" s="50" t="s">
        <v>4</v>
      </c>
      <c r="G5" s="50" t="s">
        <v>5</v>
      </c>
      <c r="H5" s="50" t="s">
        <v>9</v>
      </c>
      <c r="I5" s="50" t="s">
        <v>10</v>
      </c>
      <c r="J5" s="50" t="s">
        <v>11</v>
      </c>
      <c r="K5" s="50" t="s">
        <v>12</v>
      </c>
      <c r="L5" s="50" t="s">
        <v>13</v>
      </c>
      <c r="M5" s="52" t="s">
        <v>14</v>
      </c>
    </row>
    <row r="6" spans="1:27" s="2" customFormat="1" ht="17.25" thickBot="1">
      <c r="B6" s="1"/>
      <c r="C6" s="6"/>
      <c r="D6" s="1"/>
      <c r="E6" s="1"/>
      <c r="F6" s="1"/>
      <c r="G6" s="1" t="s">
        <v>15</v>
      </c>
      <c r="H6" s="1"/>
      <c r="I6" s="1" t="s">
        <v>15</v>
      </c>
      <c r="J6" s="7"/>
      <c r="K6" s="7"/>
      <c r="L6" s="1"/>
      <c r="M6" s="5"/>
      <c r="O6" s="2" t="s">
        <v>16</v>
      </c>
      <c r="P6" s="39" t="s">
        <v>17</v>
      </c>
      <c r="Q6" s="40" t="s">
        <v>18</v>
      </c>
      <c r="S6" s="3" t="s">
        <v>19</v>
      </c>
    </row>
    <row r="7" spans="1:27" s="2" customFormat="1" ht="17.25" thickBot="1">
      <c r="A7" s="2" t="s">
        <v>20</v>
      </c>
      <c r="B7" s="17"/>
      <c r="C7" s="18"/>
      <c r="D7" s="19"/>
      <c r="E7" s="19"/>
      <c r="F7" s="19"/>
      <c r="G7" s="20">
        <v>1.4999999999999999E-2</v>
      </c>
      <c r="H7" s="19"/>
      <c r="I7" s="20">
        <v>0.02</v>
      </c>
      <c r="J7" s="21"/>
      <c r="K7" s="20">
        <v>0</v>
      </c>
      <c r="L7" s="19"/>
      <c r="M7" s="22">
        <v>300</v>
      </c>
      <c r="N7" s="41" t="s">
        <v>21</v>
      </c>
      <c r="O7" s="42"/>
      <c r="P7" s="43">
        <v>0.05</v>
      </c>
      <c r="Q7" s="44">
        <v>1.4999999999999999E-2</v>
      </c>
      <c r="S7" s="137" t="s">
        <v>113</v>
      </c>
      <c r="T7" s="137" t="s">
        <v>114</v>
      </c>
      <c r="U7" s="137" t="s">
        <v>115</v>
      </c>
      <c r="V7" s="137" t="s">
        <v>116</v>
      </c>
      <c r="X7" s="137" t="s">
        <v>113</v>
      </c>
      <c r="Y7" s="137" t="s">
        <v>114</v>
      </c>
      <c r="Z7" s="137" t="s">
        <v>115</v>
      </c>
      <c r="AA7" s="137" t="s">
        <v>116</v>
      </c>
    </row>
    <row r="8" spans="1:27" ht="17.25" customHeight="1" thickBot="1">
      <c r="A8" s="45" t="s">
        <v>20</v>
      </c>
      <c r="B8" s="23"/>
      <c r="C8" s="24">
        <v>2018</v>
      </c>
      <c r="D8" s="25">
        <v>30</v>
      </c>
      <c r="E8" s="25">
        <v>4</v>
      </c>
      <c r="F8" s="25"/>
      <c r="G8" s="26">
        <v>600</v>
      </c>
      <c r="H8" s="26">
        <v>100</v>
      </c>
      <c r="I8" s="26">
        <v>300</v>
      </c>
      <c r="J8" s="27"/>
      <c r="K8" s="27">
        <v>50</v>
      </c>
      <c r="L8" s="26">
        <f>G8-(SUM(H8:K8))</f>
        <v>150</v>
      </c>
      <c r="M8" s="28">
        <f>M7+L8</f>
        <v>450</v>
      </c>
      <c r="N8" s="12"/>
      <c r="O8" s="12"/>
      <c r="P8" s="46">
        <f>(ライフプランの作り方!$I8*P$7)+ライフプランの作り方!$L8+M7</f>
        <v>465</v>
      </c>
      <c r="Q8" s="46">
        <f>ライフプランの作り方!$M8*(1+Q$7)</f>
        <v>456.74999999999994</v>
      </c>
      <c r="S8" s="138" t="s">
        <v>117</v>
      </c>
      <c r="T8" s="13">
        <v>1</v>
      </c>
      <c r="U8" s="14">
        <v>350860</v>
      </c>
      <c r="V8" s="139">
        <f>U8/10000</f>
        <v>35.085999999999999</v>
      </c>
      <c r="X8" s="138" t="s">
        <v>118</v>
      </c>
      <c r="Y8" s="13">
        <v>1</v>
      </c>
      <c r="Z8" s="14">
        <v>1892002</v>
      </c>
      <c r="AA8" s="139">
        <f>Z8/10000</f>
        <v>189.2002</v>
      </c>
    </row>
    <row r="9" spans="1:27">
      <c r="A9" s="116" t="s">
        <v>46</v>
      </c>
      <c r="B9" s="29">
        <v>1</v>
      </c>
      <c r="C9" s="10">
        <f>C8+1</f>
        <v>2019</v>
      </c>
      <c r="D9" s="9">
        <f>D8+1</f>
        <v>31</v>
      </c>
      <c r="E9" s="9">
        <f>E8+1</f>
        <v>5</v>
      </c>
      <c r="F9" s="9"/>
      <c r="G9" s="11">
        <f>G8*(1+$G$7)</f>
        <v>608.99999999999989</v>
      </c>
      <c r="H9" s="11">
        <f>H8</f>
        <v>100</v>
      </c>
      <c r="I9" s="11">
        <f>I8*(1+$I$7)</f>
        <v>306</v>
      </c>
      <c r="J9" s="16"/>
      <c r="K9" s="11">
        <f>K8*(1+$K$7)</f>
        <v>50</v>
      </c>
      <c r="L9" s="11">
        <f t="shared" ref="L9:L38" si="0">G9-(SUM(H9:K9))</f>
        <v>152.99999999999989</v>
      </c>
      <c r="M9" s="15">
        <f>M8+L9</f>
        <v>602.99999999999989</v>
      </c>
      <c r="N9" s="12"/>
      <c r="O9" s="12"/>
      <c r="P9" s="46">
        <f>(ライフプランの作り方!$I9*P$7)+ライフプランの作り方!$L9+M8</f>
        <v>618.29999999999995</v>
      </c>
      <c r="Q9" s="46">
        <f>(Q8+ライフプランの作り方!$L9)*(1+Q$7)</f>
        <v>618.89624999999967</v>
      </c>
      <c r="S9" s="133"/>
      <c r="T9" s="13">
        <v>2</v>
      </c>
      <c r="U9" s="14">
        <v>263310</v>
      </c>
      <c r="V9" s="139">
        <f t="shared" ref="V9:V19" si="1">U9/10000</f>
        <v>26.331</v>
      </c>
      <c r="X9" s="133"/>
      <c r="Y9" s="13">
        <v>2</v>
      </c>
      <c r="Z9" s="14">
        <v>1366148</v>
      </c>
      <c r="AA9" s="139">
        <f t="shared" ref="AA9:AA19" si="2">Z9/10000</f>
        <v>136.6148</v>
      </c>
    </row>
    <row r="10" spans="1:27">
      <c r="A10" s="116"/>
      <c r="B10" s="29">
        <f t="shared" ref="B10:B26" si="3">B9+1</f>
        <v>2</v>
      </c>
      <c r="C10" s="10">
        <f t="shared" ref="C10:E25" si="4">C9+1</f>
        <v>2020</v>
      </c>
      <c r="D10" s="9">
        <f t="shared" si="4"/>
        <v>32</v>
      </c>
      <c r="E10" s="9">
        <f t="shared" si="4"/>
        <v>6</v>
      </c>
      <c r="F10" s="9"/>
      <c r="G10" s="11">
        <f t="shared" ref="G10:G38" si="5">G9*(1+$G$7)</f>
        <v>618.13499999999988</v>
      </c>
      <c r="H10" s="11">
        <f t="shared" ref="H10:H38" si="6">H9</f>
        <v>100</v>
      </c>
      <c r="I10" s="11">
        <f t="shared" ref="I10:I38" si="7">I9*(1+$I$7)</f>
        <v>312.12</v>
      </c>
      <c r="J10" s="16"/>
      <c r="K10" s="11">
        <f t="shared" ref="K10:K38" si="8">K9*(1+$K$7)</f>
        <v>50</v>
      </c>
      <c r="L10" s="11">
        <f t="shared" si="0"/>
        <v>156.01499999999987</v>
      </c>
      <c r="M10" s="15">
        <f t="shared" ref="M10:M38" si="9">M9+L10</f>
        <v>759.01499999999976</v>
      </c>
      <c r="N10" s="12"/>
      <c r="O10" s="12"/>
      <c r="P10" s="46">
        <f>(ライフプランの作り方!$I10*P$7)+ライフプランの作り方!$L10+M9</f>
        <v>774.62099999999975</v>
      </c>
      <c r="Q10" s="46">
        <f>(Q9+ライフプランの作り方!$L10)*(1+Q$7)</f>
        <v>786.53491874999941</v>
      </c>
      <c r="S10" s="133"/>
      <c r="T10" s="13">
        <v>3</v>
      </c>
      <c r="U10" s="14">
        <v>292950</v>
      </c>
      <c r="V10" s="139">
        <f t="shared" si="1"/>
        <v>29.295000000000002</v>
      </c>
      <c r="X10" s="133"/>
      <c r="Y10" s="13">
        <v>3</v>
      </c>
      <c r="Z10" s="14">
        <v>1415910</v>
      </c>
      <c r="AA10" s="139">
        <f t="shared" si="2"/>
        <v>141.59100000000001</v>
      </c>
    </row>
    <row r="11" spans="1:27">
      <c r="B11" s="29">
        <f t="shared" si="3"/>
        <v>3</v>
      </c>
      <c r="C11" s="10">
        <f t="shared" si="4"/>
        <v>2021</v>
      </c>
      <c r="D11" s="9">
        <f t="shared" si="4"/>
        <v>33</v>
      </c>
      <c r="E11" s="9">
        <f t="shared" si="4"/>
        <v>7</v>
      </c>
      <c r="F11" s="9" t="s">
        <v>6</v>
      </c>
      <c r="G11" s="11">
        <f t="shared" si="5"/>
        <v>627.40702499999986</v>
      </c>
      <c r="H11" s="11">
        <f t="shared" si="6"/>
        <v>100</v>
      </c>
      <c r="I11" s="11">
        <f t="shared" si="7"/>
        <v>318.36240000000004</v>
      </c>
      <c r="J11" s="16">
        <f t="shared" ref="J11:J26" si="10">V8</f>
        <v>35.085999999999999</v>
      </c>
      <c r="K11" s="11">
        <f t="shared" si="8"/>
        <v>50</v>
      </c>
      <c r="L11" s="11">
        <f t="shared" si="0"/>
        <v>123.95862499999981</v>
      </c>
      <c r="M11" s="15">
        <f t="shared" si="9"/>
        <v>882.97362499999963</v>
      </c>
      <c r="N11" s="12"/>
      <c r="O11" s="12"/>
      <c r="P11" s="46">
        <f>(ライフプランの作り方!$I11*P$7)+ライフプランの作り方!$L11+M10</f>
        <v>898.89174499999956</v>
      </c>
      <c r="Q11" s="46">
        <f>(Q10+ライフプランの作り方!$L11)*(1+Q$7)</f>
        <v>924.15094690624903</v>
      </c>
      <c r="S11" s="133"/>
      <c r="T11" s="13">
        <v>4</v>
      </c>
      <c r="U11" s="14">
        <v>309617</v>
      </c>
      <c r="V11" s="139">
        <f t="shared" si="1"/>
        <v>30.9617</v>
      </c>
      <c r="X11" s="133"/>
      <c r="Y11" s="13">
        <v>4</v>
      </c>
      <c r="Z11" s="14">
        <v>1497087</v>
      </c>
      <c r="AA11" s="139">
        <f t="shared" si="2"/>
        <v>149.70869999999999</v>
      </c>
    </row>
    <row r="12" spans="1:27">
      <c r="B12" s="29">
        <f t="shared" si="3"/>
        <v>4</v>
      </c>
      <c r="C12" s="10">
        <f t="shared" si="4"/>
        <v>2022</v>
      </c>
      <c r="D12" s="9">
        <f t="shared" si="4"/>
        <v>34</v>
      </c>
      <c r="E12" s="9">
        <f t="shared" si="4"/>
        <v>8</v>
      </c>
      <c r="F12" s="9" t="s">
        <v>6</v>
      </c>
      <c r="G12" s="11">
        <f t="shared" si="5"/>
        <v>636.81813037499978</v>
      </c>
      <c r="H12" s="11">
        <f t="shared" si="6"/>
        <v>100</v>
      </c>
      <c r="I12" s="11">
        <f t="shared" si="7"/>
        <v>324.72964800000005</v>
      </c>
      <c r="J12" s="16">
        <f t="shared" si="10"/>
        <v>26.331</v>
      </c>
      <c r="K12" s="11">
        <f t="shared" si="8"/>
        <v>50</v>
      </c>
      <c r="L12" s="11">
        <f t="shared" si="0"/>
        <v>135.75748237499971</v>
      </c>
      <c r="M12" s="15">
        <f t="shared" si="9"/>
        <v>1018.7311073749993</v>
      </c>
      <c r="N12" s="12"/>
      <c r="O12" s="12"/>
      <c r="P12" s="46">
        <f>(ライフプランの作り方!$I12*P$7)+ライフプランの作り方!$L12+M11</f>
        <v>1034.9675897749994</v>
      </c>
      <c r="Q12" s="46">
        <f>(Q11+ライフプランの作り方!$L12)*(1+Q$7)</f>
        <v>1075.8070557204674</v>
      </c>
      <c r="S12" s="133"/>
      <c r="T12" s="13">
        <v>5</v>
      </c>
      <c r="U12" s="14">
        <v>339132</v>
      </c>
      <c r="V12" s="139">
        <f t="shared" si="1"/>
        <v>33.913200000000003</v>
      </c>
      <c r="X12" s="133"/>
      <c r="Y12" s="13">
        <v>5</v>
      </c>
      <c r="Z12" s="14">
        <v>1630684</v>
      </c>
      <c r="AA12" s="139">
        <f t="shared" si="2"/>
        <v>163.0684</v>
      </c>
    </row>
    <row r="13" spans="1:27">
      <c r="B13" s="29">
        <f t="shared" si="3"/>
        <v>5</v>
      </c>
      <c r="C13" s="10">
        <f t="shared" si="4"/>
        <v>2023</v>
      </c>
      <c r="D13" s="9">
        <f t="shared" si="4"/>
        <v>35</v>
      </c>
      <c r="E13" s="9">
        <f t="shared" si="4"/>
        <v>9</v>
      </c>
      <c r="F13" s="9" t="s">
        <v>6</v>
      </c>
      <c r="G13" s="11">
        <f t="shared" si="5"/>
        <v>646.37040233062476</v>
      </c>
      <c r="H13" s="11">
        <f t="shared" si="6"/>
        <v>100</v>
      </c>
      <c r="I13" s="11">
        <f t="shared" si="7"/>
        <v>331.22424096000009</v>
      </c>
      <c r="J13" s="16">
        <f t="shared" si="10"/>
        <v>29.295000000000002</v>
      </c>
      <c r="K13" s="11">
        <f t="shared" si="8"/>
        <v>50</v>
      </c>
      <c r="L13" s="11">
        <f t="shared" si="0"/>
        <v>135.85116137062465</v>
      </c>
      <c r="M13" s="15">
        <f t="shared" si="9"/>
        <v>1154.5822687456239</v>
      </c>
      <c r="N13" s="12"/>
      <c r="O13" s="12"/>
      <c r="P13" s="46">
        <f>(ライフプランの作り方!$I13*P$7)+ライフプランの作り方!$L13+M12</f>
        <v>1171.1434807936239</v>
      </c>
      <c r="Q13" s="46">
        <f>(Q12+ライフプランの作り方!$L13)*(1+Q$7)</f>
        <v>1229.8330903474582</v>
      </c>
      <c r="S13" s="133"/>
      <c r="T13" s="13">
        <v>6</v>
      </c>
      <c r="U13" s="14">
        <v>370940</v>
      </c>
      <c r="V13" s="139">
        <f t="shared" si="1"/>
        <v>37.094000000000001</v>
      </c>
      <c r="X13" s="133"/>
      <c r="Y13" s="13">
        <v>6</v>
      </c>
      <c r="Z13" s="14">
        <v>1790314</v>
      </c>
      <c r="AA13" s="139">
        <f t="shared" si="2"/>
        <v>179.03139999999999</v>
      </c>
    </row>
    <row r="14" spans="1:27" ht="16.5" customHeight="1">
      <c r="B14" s="29">
        <f t="shared" si="3"/>
        <v>6</v>
      </c>
      <c r="C14" s="10">
        <f t="shared" si="4"/>
        <v>2024</v>
      </c>
      <c r="D14" s="9">
        <f t="shared" si="4"/>
        <v>36</v>
      </c>
      <c r="E14" s="9">
        <f t="shared" si="4"/>
        <v>10</v>
      </c>
      <c r="F14" s="9" t="s">
        <v>6</v>
      </c>
      <c r="G14" s="11">
        <f t="shared" si="5"/>
        <v>656.06595836558404</v>
      </c>
      <c r="H14" s="11">
        <f t="shared" si="6"/>
        <v>100</v>
      </c>
      <c r="I14" s="11">
        <f t="shared" si="7"/>
        <v>337.84872577920009</v>
      </c>
      <c r="J14" s="16">
        <f t="shared" si="10"/>
        <v>30.9617</v>
      </c>
      <c r="K14" s="11">
        <f t="shared" si="8"/>
        <v>50</v>
      </c>
      <c r="L14" s="11">
        <f t="shared" si="0"/>
        <v>137.25553258638388</v>
      </c>
      <c r="M14" s="15">
        <f t="shared" si="9"/>
        <v>1291.8378013320078</v>
      </c>
      <c r="N14" s="12"/>
      <c r="O14" s="12"/>
      <c r="P14" s="46">
        <f>(ライフプランの作り方!$I14*P$7)+ライフプランの作り方!$L14+M13</f>
        <v>1308.7302376209677</v>
      </c>
      <c r="Q14" s="46">
        <f>(Q13+ライフプランの作り方!$L14)*(1+Q$7)</f>
        <v>1387.5949522778496</v>
      </c>
      <c r="S14" s="138" t="s">
        <v>119</v>
      </c>
      <c r="T14" s="13">
        <v>1</v>
      </c>
      <c r="U14" s="14">
        <v>456582</v>
      </c>
      <c r="V14" s="139">
        <f t="shared" si="1"/>
        <v>45.658200000000001</v>
      </c>
      <c r="X14" s="138" t="s">
        <v>120</v>
      </c>
      <c r="Y14" s="13">
        <v>1</v>
      </c>
      <c r="Z14" s="14">
        <v>1624661</v>
      </c>
      <c r="AA14" s="139">
        <f t="shared" si="2"/>
        <v>162.46610000000001</v>
      </c>
    </row>
    <row r="15" spans="1:27">
      <c r="B15" s="29">
        <f t="shared" si="3"/>
        <v>7</v>
      </c>
      <c r="C15" s="10">
        <f t="shared" si="4"/>
        <v>2025</v>
      </c>
      <c r="D15" s="9">
        <f t="shared" si="4"/>
        <v>37</v>
      </c>
      <c r="E15" s="9">
        <f t="shared" si="4"/>
        <v>11</v>
      </c>
      <c r="F15" s="9" t="s">
        <v>6</v>
      </c>
      <c r="G15" s="11">
        <f t="shared" si="5"/>
        <v>665.90694774106771</v>
      </c>
      <c r="H15" s="11">
        <f t="shared" si="6"/>
        <v>100</v>
      </c>
      <c r="I15" s="11">
        <f t="shared" si="7"/>
        <v>344.60570029478413</v>
      </c>
      <c r="J15" s="16">
        <f t="shared" si="10"/>
        <v>33.913200000000003</v>
      </c>
      <c r="K15" s="11">
        <f t="shared" si="8"/>
        <v>50</v>
      </c>
      <c r="L15" s="11">
        <f t="shared" si="0"/>
        <v>137.38804744628362</v>
      </c>
      <c r="M15" s="15">
        <f t="shared" si="9"/>
        <v>1429.2258487782915</v>
      </c>
      <c r="N15" s="12"/>
      <c r="O15" s="12"/>
      <c r="P15" s="46">
        <f>(ライフプランの作り方!$I15*P$7)+ライフプランの作り方!$L15+M14</f>
        <v>1446.4561337930306</v>
      </c>
      <c r="Q15" s="46">
        <f>(Q14+ライフプランの作り方!$L15)*(1+Q$7)</f>
        <v>1547.857744719995</v>
      </c>
      <c r="S15" s="133"/>
      <c r="T15" s="13">
        <v>2</v>
      </c>
      <c r="U15" s="14">
        <v>436183</v>
      </c>
      <c r="V15" s="139">
        <f t="shared" si="1"/>
        <v>43.618299999999998</v>
      </c>
      <c r="X15" s="133"/>
      <c r="Y15" s="13">
        <v>2</v>
      </c>
      <c r="Z15" s="14">
        <v>1230122</v>
      </c>
      <c r="AA15" s="139">
        <f t="shared" si="2"/>
        <v>123.01220000000001</v>
      </c>
    </row>
    <row r="16" spans="1:27">
      <c r="B16" s="29">
        <f t="shared" si="3"/>
        <v>8</v>
      </c>
      <c r="C16" s="10">
        <f t="shared" si="4"/>
        <v>2026</v>
      </c>
      <c r="D16" s="9">
        <f t="shared" si="4"/>
        <v>38</v>
      </c>
      <c r="E16" s="9">
        <f t="shared" si="4"/>
        <v>12</v>
      </c>
      <c r="F16" s="9" t="s">
        <v>6</v>
      </c>
      <c r="G16" s="11">
        <f t="shared" si="5"/>
        <v>675.89555195718367</v>
      </c>
      <c r="H16" s="11">
        <f t="shared" si="6"/>
        <v>100</v>
      </c>
      <c r="I16" s="11">
        <f t="shared" si="7"/>
        <v>351.49781430067981</v>
      </c>
      <c r="J16" s="16">
        <f t="shared" si="10"/>
        <v>37.094000000000001</v>
      </c>
      <c r="K16" s="11">
        <f t="shared" si="8"/>
        <v>50</v>
      </c>
      <c r="L16" s="11">
        <f t="shared" si="0"/>
        <v>137.30373765650393</v>
      </c>
      <c r="M16" s="15">
        <f t="shared" si="9"/>
        <v>1566.5295864347954</v>
      </c>
      <c r="N16" s="12"/>
      <c r="O16" s="12"/>
      <c r="P16" s="46">
        <f>(ライフプランの作り方!$I16*P$7)+ライフプランの作り方!$L16+M15</f>
        <v>1584.1044771498293</v>
      </c>
      <c r="Q16" s="46">
        <f>(Q15+ライフプランの作り方!$L16)*(1+Q$7)</f>
        <v>1710.4389046121462</v>
      </c>
      <c r="S16" s="133"/>
      <c r="T16" s="13">
        <v>3</v>
      </c>
      <c r="U16" s="14">
        <v>569348</v>
      </c>
      <c r="V16" s="139">
        <f t="shared" si="1"/>
        <v>56.934800000000003</v>
      </c>
      <c r="X16" s="133"/>
      <c r="Y16" s="13">
        <v>3</v>
      </c>
      <c r="Z16" s="14">
        <v>1362389</v>
      </c>
      <c r="AA16" s="139">
        <f t="shared" si="2"/>
        <v>136.2389</v>
      </c>
    </row>
    <row r="17" spans="2:27" ht="16.5" customHeight="1">
      <c r="B17" s="29">
        <f t="shared" si="3"/>
        <v>9</v>
      </c>
      <c r="C17" s="10">
        <f t="shared" si="4"/>
        <v>2027</v>
      </c>
      <c r="D17" s="9">
        <f t="shared" si="4"/>
        <v>39</v>
      </c>
      <c r="E17" s="9">
        <f t="shared" si="4"/>
        <v>13</v>
      </c>
      <c r="F17" s="9" t="s">
        <v>22</v>
      </c>
      <c r="G17" s="11">
        <f t="shared" si="5"/>
        <v>686.03398523654141</v>
      </c>
      <c r="H17" s="11">
        <f t="shared" si="6"/>
        <v>100</v>
      </c>
      <c r="I17" s="11">
        <f t="shared" si="7"/>
        <v>358.52777058669341</v>
      </c>
      <c r="J17" s="16">
        <f t="shared" si="10"/>
        <v>45.658200000000001</v>
      </c>
      <c r="K17" s="11">
        <f t="shared" si="8"/>
        <v>50</v>
      </c>
      <c r="L17" s="11">
        <f t="shared" si="0"/>
        <v>131.84801464984798</v>
      </c>
      <c r="M17" s="15">
        <f t="shared" si="9"/>
        <v>1698.3776010846434</v>
      </c>
      <c r="P17" s="46">
        <f>(ライフプランの作り方!$I17*P$7)+ライフプランの作り方!$L17+M16</f>
        <v>1716.303989613978</v>
      </c>
      <c r="Q17" s="46">
        <f>(Q16+ライフプランの作り方!$L17)*(1+Q$7)</f>
        <v>1869.9212230509238</v>
      </c>
      <c r="S17" s="138" t="s">
        <v>121</v>
      </c>
      <c r="T17" s="13">
        <v>1</v>
      </c>
      <c r="U17" s="14">
        <v>507980</v>
      </c>
      <c r="V17" s="139">
        <f t="shared" si="1"/>
        <v>50.798000000000002</v>
      </c>
      <c r="X17" s="138" t="s">
        <v>122</v>
      </c>
      <c r="Y17" s="13">
        <v>1</v>
      </c>
      <c r="Z17" s="14">
        <v>1160016</v>
      </c>
      <c r="AA17" s="139">
        <f t="shared" si="2"/>
        <v>116.0016</v>
      </c>
    </row>
    <row r="18" spans="2:27">
      <c r="B18" s="29">
        <f t="shared" si="3"/>
        <v>10</v>
      </c>
      <c r="C18" s="10">
        <f t="shared" si="4"/>
        <v>2028</v>
      </c>
      <c r="D18" s="9">
        <f t="shared" si="4"/>
        <v>40</v>
      </c>
      <c r="E18" s="9">
        <f t="shared" si="4"/>
        <v>14</v>
      </c>
      <c r="F18" s="9" t="s">
        <v>22</v>
      </c>
      <c r="G18" s="11">
        <f t="shared" si="5"/>
        <v>696.3244950150895</v>
      </c>
      <c r="H18" s="11">
        <f t="shared" si="6"/>
        <v>100</v>
      </c>
      <c r="I18" s="11">
        <f t="shared" si="7"/>
        <v>365.69832599842726</v>
      </c>
      <c r="J18" s="16">
        <f t="shared" si="10"/>
        <v>43.618299999999998</v>
      </c>
      <c r="K18" s="11">
        <f t="shared" si="8"/>
        <v>50</v>
      </c>
      <c r="L18" s="11">
        <f t="shared" si="0"/>
        <v>137.0078690166622</v>
      </c>
      <c r="M18" s="15">
        <f t="shared" si="9"/>
        <v>1835.3854701013056</v>
      </c>
      <c r="P18" s="46">
        <f>(ライフプランの作り方!$I18*P$7)+ライフプランの作り方!$L18+M17</f>
        <v>1853.670386401227</v>
      </c>
      <c r="Q18" s="46">
        <f>(Q17+ライフプランの作り方!$L18)*(1+Q$7)</f>
        <v>2037.0330284485997</v>
      </c>
      <c r="S18" s="133"/>
      <c r="T18" s="13">
        <v>2</v>
      </c>
      <c r="U18" s="14">
        <v>460470</v>
      </c>
      <c r="V18" s="139">
        <f t="shared" si="1"/>
        <v>46.046999999999997</v>
      </c>
      <c r="X18" s="133"/>
      <c r="Y18" s="13">
        <v>2</v>
      </c>
      <c r="Z18" s="14">
        <v>893127</v>
      </c>
      <c r="AA18" s="139">
        <f t="shared" si="2"/>
        <v>89.312700000000007</v>
      </c>
    </row>
    <row r="19" spans="2:27">
      <c r="B19" s="29">
        <f t="shared" si="3"/>
        <v>11</v>
      </c>
      <c r="C19" s="10">
        <f t="shared" si="4"/>
        <v>2029</v>
      </c>
      <c r="D19" s="9">
        <f t="shared" si="4"/>
        <v>41</v>
      </c>
      <c r="E19" s="9">
        <f t="shared" si="4"/>
        <v>15</v>
      </c>
      <c r="F19" s="9" t="s">
        <v>22</v>
      </c>
      <c r="G19" s="11">
        <f t="shared" si="5"/>
        <v>706.76936244031572</v>
      </c>
      <c r="H19" s="11">
        <f t="shared" si="6"/>
        <v>100</v>
      </c>
      <c r="I19" s="11">
        <f t="shared" si="7"/>
        <v>373.01229251839584</v>
      </c>
      <c r="J19" s="16">
        <f t="shared" si="10"/>
        <v>56.934800000000003</v>
      </c>
      <c r="K19" s="11">
        <f t="shared" si="8"/>
        <v>50</v>
      </c>
      <c r="L19" s="11">
        <f t="shared" si="0"/>
        <v>126.82226992191988</v>
      </c>
      <c r="M19" s="15">
        <f t="shared" si="9"/>
        <v>1962.2077400232256</v>
      </c>
      <c r="P19" s="46">
        <f>(ライフプランの作り方!$I19*P$7)+ライフプランの作り方!$L19+M18</f>
        <v>1980.8583546491452</v>
      </c>
      <c r="Q19" s="46">
        <f>(Q18+ライフプランの作り方!$L19)*(1+Q$7)</f>
        <v>2196.3131278460769</v>
      </c>
      <c r="S19" s="133"/>
      <c r="T19" s="13">
        <v>3</v>
      </c>
      <c r="U19" s="14">
        <v>403622</v>
      </c>
      <c r="V19" s="139">
        <f t="shared" si="1"/>
        <v>40.362200000000001</v>
      </c>
      <c r="X19" s="133"/>
      <c r="Y19" s="13">
        <v>3</v>
      </c>
      <c r="Z19" s="14">
        <v>851087</v>
      </c>
      <c r="AA19" s="139">
        <f t="shared" si="2"/>
        <v>85.108699999999999</v>
      </c>
    </row>
    <row r="20" spans="2:27">
      <c r="B20" s="29">
        <f t="shared" si="3"/>
        <v>12</v>
      </c>
      <c r="C20" s="10">
        <f t="shared" si="4"/>
        <v>2030</v>
      </c>
      <c r="D20" s="9">
        <f t="shared" si="4"/>
        <v>42</v>
      </c>
      <c r="E20" s="9">
        <f t="shared" si="4"/>
        <v>16</v>
      </c>
      <c r="F20" s="9" t="s">
        <v>23</v>
      </c>
      <c r="G20" s="11">
        <f t="shared" si="5"/>
        <v>717.37090287692035</v>
      </c>
      <c r="H20" s="11">
        <f t="shared" si="6"/>
        <v>100</v>
      </c>
      <c r="I20" s="11">
        <f t="shared" si="7"/>
        <v>380.47253836876376</v>
      </c>
      <c r="J20" s="16">
        <f t="shared" si="10"/>
        <v>50.798000000000002</v>
      </c>
      <c r="K20" s="11">
        <f t="shared" si="8"/>
        <v>50</v>
      </c>
      <c r="L20" s="11">
        <f t="shared" si="0"/>
        <v>136.10036450815664</v>
      </c>
      <c r="M20" s="15">
        <f t="shared" si="9"/>
        <v>2098.308104531382</v>
      </c>
      <c r="P20" s="46">
        <f>(ライフプランの作り方!$I20*P$7)+ライフプランの作り方!$L20+M19</f>
        <v>2117.3317314498204</v>
      </c>
      <c r="Q20" s="46">
        <f>(Q19+ライフプランの作り方!$L20)*(1+Q$7)</f>
        <v>2367.3996947395467</v>
      </c>
      <c r="S20" s="115" t="s">
        <v>24</v>
      </c>
      <c r="T20" s="13">
        <v>1</v>
      </c>
      <c r="U20" s="14">
        <f>SUM(U28:V28)</f>
        <v>2542000</v>
      </c>
      <c r="V20" s="14">
        <f t="shared" ref="V9:V23" si="11">U20/10000</f>
        <v>254.2</v>
      </c>
      <c r="X20" s="115" t="s">
        <v>25</v>
      </c>
      <c r="Y20" s="13">
        <v>1</v>
      </c>
      <c r="Z20" s="14">
        <f>SUM(U29:V29)</f>
        <v>2672000</v>
      </c>
      <c r="AA20" s="14">
        <f t="shared" ref="AA9:AA23" si="12">Z20/10000</f>
        <v>267.2</v>
      </c>
    </row>
    <row r="21" spans="2:27">
      <c r="B21" s="29">
        <f t="shared" si="3"/>
        <v>13</v>
      </c>
      <c r="C21" s="10">
        <f t="shared" si="4"/>
        <v>2031</v>
      </c>
      <c r="D21" s="9">
        <f t="shared" si="4"/>
        <v>43</v>
      </c>
      <c r="E21" s="9">
        <f t="shared" si="4"/>
        <v>17</v>
      </c>
      <c r="F21" s="9" t="s">
        <v>23</v>
      </c>
      <c r="G21" s="11">
        <f t="shared" si="5"/>
        <v>728.13146642007405</v>
      </c>
      <c r="H21" s="11">
        <f t="shared" si="6"/>
        <v>100</v>
      </c>
      <c r="I21" s="11">
        <f t="shared" si="7"/>
        <v>388.08198913613904</v>
      </c>
      <c r="J21" s="16">
        <f t="shared" si="10"/>
        <v>46.046999999999997</v>
      </c>
      <c r="K21" s="11">
        <f t="shared" si="8"/>
        <v>50</v>
      </c>
      <c r="L21" s="11">
        <f t="shared" si="0"/>
        <v>144.00247728393504</v>
      </c>
      <c r="M21" s="15">
        <f t="shared" si="9"/>
        <v>2242.3105818153172</v>
      </c>
      <c r="P21" s="46">
        <f>(ライフプランの作り方!$I21*P$7)+ライフプランの作り方!$L21+M20</f>
        <v>2261.7146812721239</v>
      </c>
      <c r="Q21" s="46">
        <f>(Q20+ライフプランの作り方!$L21)*(1+Q$7)</f>
        <v>2549.0732046038338</v>
      </c>
      <c r="S21" s="115"/>
      <c r="T21" s="13">
        <v>2</v>
      </c>
      <c r="U21" s="14">
        <f>V$28</f>
        <v>1613000</v>
      </c>
      <c r="V21" s="14">
        <f t="shared" si="11"/>
        <v>161.30000000000001</v>
      </c>
      <c r="X21" s="115"/>
      <c r="Y21" s="13">
        <v>2</v>
      </c>
      <c r="Z21" s="14">
        <f>V$29</f>
        <v>1802000</v>
      </c>
      <c r="AA21" s="14">
        <f t="shared" si="12"/>
        <v>180.2</v>
      </c>
    </row>
    <row r="22" spans="2:27">
      <c r="B22" s="29">
        <f t="shared" si="3"/>
        <v>14</v>
      </c>
      <c r="C22" s="10">
        <f t="shared" si="4"/>
        <v>2032</v>
      </c>
      <c r="D22" s="9">
        <f t="shared" si="4"/>
        <v>44</v>
      </c>
      <c r="E22" s="9">
        <f t="shared" si="4"/>
        <v>18</v>
      </c>
      <c r="F22" s="9" t="s">
        <v>23</v>
      </c>
      <c r="G22" s="11">
        <f t="shared" si="5"/>
        <v>739.05343841637512</v>
      </c>
      <c r="H22" s="11">
        <f t="shared" si="6"/>
        <v>100</v>
      </c>
      <c r="I22" s="11">
        <f t="shared" si="7"/>
        <v>395.84362891886184</v>
      </c>
      <c r="J22" s="16">
        <f t="shared" si="10"/>
        <v>40.362200000000001</v>
      </c>
      <c r="K22" s="11">
        <f t="shared" si="8"/>
        <v>50</v>
      </c>
      <c r="L22" s="11">
        <f t="shared" si="0"/>
        <v>152.8476094975133</v>
      </c>
      <c r="M22" s="15">
        <f t="shared" si="9"/>
        <v>2395.1581913128302</v>
      </c>
      <c r="P22" s="46">
        <f>(ライフプランの作り方!$I22*P$7)+ライフプランの作り方!$L22+M21</f>
        <v>2414.9503727587735</v>
      </c>
      <c r="Q22" s="46">
        <f>(Q21+ライフプランの作り方!$L22)*(1+Q$7)</f>
        <v>2742.4496263128667</v>
      </c>
      <c r="S22" s="115"/>
      <c r="T22" s="13">
        <v>3</v>
      </c>
      <c r="U22" s="14">
        <f>V$28</f>
        <v>1613000</v>
      </c>
      <c r="V22" s="14">
        <f>U22/10000</f>
        <v>161.30000000000001</v>
      </c>
      <c r="X22" s="115"/>
      <c r="Y22" s="13">
        <v>3</v>
      </c>
      <c r="Z22" s="14">
        <f>V$29</f>
        <v>1802000</v>
      </c>
      <c r="AA22" s="14">
        <f t="shared" si="12"/>
        <v>180.2</v>
      </c>
    </row>
    <row r="23" spans="2:27">
      <c r="B23" s="29">
        <f t="shared" si="3"/>
        <v>15</v>
      </c>
      <c r="C23" s="10">
        <f t="shared" si="4"/>
        <v>2033</v>
      </c>
      <c r="D23" s="9">
        <f t="shared" si="4"/>
        <v>45</v>
      </c>
      <c r="E23" s="9">
        <f t="shared" si="4"/>
        <v>19</v>
      </c>
      <c r="F23" s="9" t="s">
        <v>7</v>
      </c>
      <c r="G23" s="11">
        <f t="shared" si="5"/>
        <v>750.13923999262067</v>
      </c>
      <c r="H23" s="11">
        <f t="shared" si="6"/>
        <v>100</v>
      </c>
      <c r="I23" s="11">
        <f t="shared" si="7"/>
        <v>403.76050149723909</v>
      </c>
      <c r="J23" s="16">
        <f t="shared" si="10"/>
        <v>254.2</v>
      </c>
      <c r="K23" s="11">
        <f t="shared" si="8"/>
        <v>50</v>
      </c>
      <c r="L23" s="11">
        <f t="shared" si="0"/>
        <v>-57.821261504618406</v>
      </c>
      <c r="M23" s="15">
        <f t="shared" si="9"/>
        <v>2337.3369298082116</v>
      </c>
      <c r="P23" s="46">
        <f>(ライフプランの作り方!$I23*P$7)+ライフプランの作り方!$L23+M22</f>
        <v>2357.5249548830739</v>
      </c>
      <c r="Q23" s="46">
        <f>(Q22+ライフプランの作り方!$L23)*(1+Q$7)</f>
        <v>2724.8977902803717</v>
      </c>
      <c r="S23" s="115"/>
      <c r="T23" s="13">
        <v>4</v>
      </c>
      <c r="U23" s="14">
        <f>V$28</f>
        <v>1613000</v>
      </c>
      <c r="V23" s="14">
        <f t="shared" si="11"/>
        <v>161.30000000000001</v>
      </c>
      <c r="X23" s="115"/>
      <c r="Y23" s="13">
        <v>4</v>
      </c>
      <c r="Z23" s="14">
        <f>V$29</f>
        <v>1802000</v>
      </c>
      <c r="AA23" s="14">
        <f t="shared" si="12"/>
        <v>180.2</v>
      </c>
    </row>
    <row r="24" spans="2:27">
      <c r="B24" s="29">
        <f t="shared" si="3"/>
        <v>16</v>
      </c>
      <c r="C24" s="10">
        <f t="shared" si="4"/>
        <v>2034</v>
      </c>
      <c r="D24" s="9">
        <f t="shared" si="4"/>
        <v>46</v>
      </c>
      <c r="E24" s="9">
        <f t="shared" si="4"/>
        <v>20</v>
      </c>
      <c r="F24" s="9" t="s">
        <v>7</v>
      </c>
      <c r="G24" s="11">
        <f t="shared" si="5"/>
        <v>761.39132859250992</v>
      </c>
      <c r="H24" s="11">
        <f t="shared" si="6"/>
        <v>100</v>
      </c>
      <c r="I24" s="11">
        <f t="shared" si="7"/>
        <v>411.83571152718389</v>
      </c>
      <c r="J24" s="16">
        <f t="shared" si="10"/>
        <v>161.30000000000001</v>
      </c>
      <c r="K24" s="11">
        <f t="shared" si="8"/>
        <v>50</v>
      </c>
      <c r="L24" s="11">
        <f t="shared" si="0"/>
        <v>38.255617065325964</v>
      </c>
      <c r="M24" s="15">
        <f t="shared" si="9"/>
        <v>2375.5925468735377</v>
      </c>
      <c r="P24" s="46">
        <f>(ライフプランの作り方!$I24*P$7)+ライフプランの作り方!$L24+M23</f>
        <v>2396.1843324498968</v>
      </c>
      <c r="Q24" s="46">
        <f>(Q23+ライフプランの作り方!$L24)*(1+Q$7)</f>
        <v>2804.6007084558828</v>
      </c>
    </row>
    <row r="25" spans="2:27">
      <c r="B25" s="29">
        <f t="shared" si="3"/>
        <v>17</v>
      </c>
      <c r="C25" s="10">
        <f t="shared" si="4"/>
        <v>2035</v>
      </c>
      <c r="D25" s="9">
        <f t="shared" si="4"/>
        <v>47</v>
      </c>
      <c r="E25" s="9">
        <f t="shared" si="4"/>
        <v>21</v>
      </c>
      <c r="F25" s="9" t="s">
        <v>7</v>
      </c>
      <c r="G25" s="11">
        <f t="shared" si="5"/>
        <v>772.81219852139748</v>
      </c>
      <c r="H25" s="11">
        <f t="shared" si="6"/>
        <v>100</v>
      </c>
      <c r="I25" s="11">
        <f t="shared" si="7"/>
        <v>420.07242575772756</v>
      </c>
      <c r="J25" s="16">
        <f t="shared" si="10"/>
        <v>161.30000000000001</v>
      </c>
      <c r="K25" s="11">
        <f t="shared" si="8"/>
        <v>50</v>
      </c>
      <c r="L25" s="11">
        <f t="shared" si="0"/>
        <v>41.439772763669907</v>
      </c>
      <c r="M25" s="15">
        <f t="shared" si="9"/>
        <v>2417.0323196372074</v>
      </c>
      <c r="P25" s="46">
        <f>(ライフプランの作り方!$I25*P$7)+ライフプランの作り方!$L25+M24</f>
        <v>2438.0359409250941</v>
      </c>
      <c r="Q25" s="46">
        <f>(Q24+ライフプランの作り方!$L25)*(1+Q$7)</f>
        <v>2888.7310884378458</v>
      </c>
      <c r="S25" s="47" t="s">
        <v>26</v>
      </c>
      <c r="T25" s="47"/>
      <c r="U25" s="47"/>
      <c r="V25" s="48"/>
      <c r="W25" s="48"/>
      <c r="X25" s="47"/>
    </row>
    <row r="26" spans="2:27" s="36" customFormat="1" ht="30">
      <c r="B26" s="32">
        <f t="shared" si="3"/>
        <v>18</v>
      </c>
      <c r="C26" s="6">
        <f>C25+1</f>
        <v>2036</v>
      </c>
      <c r="D26" s="1">
        <f>D25+1</f>
        <v>48</v>
      </c>
      <c r="E26" s="1">
        <f>E25+1</f>
        <v>22</v>
      </c>
      <c r="F26" s="1" t="s">
        <v>7</v>
      </c>
      <c r="G26" s="33">
        <f t="shared" si="5"/>
        <v>784.4043814992184</v>
      </c>
      <c r="H26" s="33">
        <f t="shared" si="6"/>
        <v>100</v>
      </c>
      <c r="I26" s="33">
        <f t="shared" si="7"/>
        <v>428.47387427288214</v>
      </c>
      <c r="J26" s="34">
        <f t="shared" si="10"/>
        <v>161.30000000000001</v>
      </c>
      <c r="K26" s="33">
        <f t="shared" si="8"/>
        <v>50</v>
      </c>
      <c r="L26" s="33">
        <f t="shared" si="0"/>
        <v>44.630507226336363</v>
      </c>
      <c r="M26" s="35">
        <f t="shared" si="9"/>
        <v>2461.6628268635436</v>
      </c>
      <c r="P26" s="46">
        <f>(ライフプランの作り方!$I26*P$7)+ライフプランの作り方!$L26+M25</f>
        <v>2483.0865205771879</v>
      </c>
      <c r="Q26" s="46">
        <f>(Q25+ライフプランの作り方!$L26)*(1+Q$7)</f>
        <v>2977.3620195991443</v>
      </c>
      <c r="S26" s="134"/>
      <c r="T26" s="135"/>
      <c r="U26" s="37" t="s">
        <v>27</v>
      </c>
      <c r="V26" s="49" t="s">
        <v>28</v>
      </c>
      <c r="W26" s="49" t="s">
        <v>29</v>
      </c>
      <c r="X26" s="37" t="s">
        <v>30</v>
      </c>
    </row>
    <row r="27" spans="2:27">
      <c r="B27" s="29">
        <f t="shared" ref="B27:E38" si="13">B26+1</f>
        <v>19</v>
      </c>
      <c r="C27" s="10">
        <f t="shared" si="13"/>
        <v>2037</v>
      </c>
      <c r="D27" s="9">
        <f t="shared" si="13"/>
        <v>49</v>
      </c>
      <c r="E27" s="9">
        <f t="shared" si="13"/>
        <v>23</v>
      </c>
      <c r="F27" s="11"/>
      <c r="G27" s="11">
        <f t="shared" si="5"/>
        <v>796.17044722170658</v>
      </c>
      <c r="H27" s="11">
        <f t="shared" si="6"/>
        <v>100</v>
      </c>
      <c r="I27" s="11">
        <f t="shared" si="7"/>
        <v>437.04335175833978</v>
      </c>
      <c r="J27" s="16"/>
      <c r="K27" s="11">
        <f t="shared" si="8"/>
        <v>50</v>
      </c>
      <c r="L27" s="11">
        <f t="shared" si="0"/>
        <v>209.1270954633668</v>
      </c>
      <c r="M27" s="15">
        <f t="shared" si="9"/>
        <v>2670.7899223269105</v>
      </c>
      <c r="P27" s="46">
        <f>(ライフプランの作り方!$I27*P$7)+ライフプランの作り方!$L27+M26</f>
        <v>2692.6420899148275</v>
      </c>
      <c r="Q27" s="46">
        <f>(Q26+ライフプランの作り方!$L27)*(1+Q$7)</f>
        <v>3234.2864517884486</v>
      </c>
      <c r="S27" s="136" t="s">
        <v>31</v>
      </c>
      <c r="T27" s="136"/>
      <c r="U27" s="30">
        <v>692000</v>
      </c>
      <c r="V27" s="30">
        <v>1085000</v>
      </c>
      <c r="W27" s="30">
        <f>V27*3</f>
        <v>3255000</v>
      </c>
      <c r="X27" s="31">
        <f>SUM(U27:W27)</f>
        <v>5032000</v>
      </c>
    </row>
    <row r="28" spans="2:27">
      <c r="B28" s="29">
        <f t="shared" si="13"/>
        <v>20</v>
      </c>
      <c r="C28" s="10">
        <f t="shared" si="13"/>
        <v>2038</v>
      </c>
      <c r="D28" s="9">
        <f t="shared" si="13"/>
        <v>50</v>
      </c>
      <c r="E28" s="9">
        <f t="shared" si="13"/>
        <v>24</v>
      </c>
      <c r="F28" s="11"/>
      <c r="G28" s="11">
        <f t="shared" si="5"/>
        <v>808.11300393003205</v>
      </c>
      <c r="H28" s="11">
        <f t="shared" si="6"/>
        <v>100</v>
      </c>
      <c r="I28" s="11">
        <f t="shared" si="7"/>
        <v>445.78421879350657</v>
      </c>
      <c r="J28" s="16"/>
      <c r="K28" s="11">
        <f t="shared" si="8"/>
        <v>50</v>
      </c>
      <c r="L28" s="11">
        <f t="shared" si="0"/>
        <v>212.32878513652543</v>
      </c>
      <c r="M28" s="15">
        <f t="shared" si="9"/>
        <v>2883.1187074634358</v>
      </c>
      <c r="P28" s="46">
        <f>(ライフプランの作り方!$I28*P$7)+ライフプランの作り方!$L28+M27</f>
        <v>2905.4079184031111</v>
      </c>
      <c r="Q28" s="46">
        <f>(Q27+ライフプランの作り方!$L28)*(1+Q$7)</f>
        <v>3498.3144654788484</v>
      </c>
      <c r="S28" s="136" t="s">
        <v>32</v>
      </c>
      <c r="T28" s="136"/>
      <c r="U28" s="30">
        <v>929000</v>
      </c>
      <c r="V28" s="30">
        <v>1613000</v>
      </c>
      <c r="W28" s="30">
        <f>V28*3</f>
        <v>4839000</v>
      </c>
      <c r="X28" s="31">
        <f>SUM(U28:W28)</f>
        <v>7381000</v>
      </c>
    </row>
    <row r="29" spans="2:27">
      <c r="B29" s="29">
        <f t="shared" si="13"/>
        <v>21</v>
      </c>
      <c r="C29" s="10">
        <f t="shared" si="13"/>
        <v>2039</v>
      </c>
      <c r="D29" s="9">
        <f t="shared" si="13"/>
        <v>51</v>
      </c>
      <c r="E29" s="9">
        <f t="shared" si="13"/>
        <v>25</v>
      </c>
      <c r="F29" s="11"/>
      <c r="G29" s="11">
        <f t="shared" si="5"/>
        <v>820.23469898898247</v>
      </c>
      <c r="H29" s="11">
        <f t="shared" si="6"/>
        <v>100</v>
      </c>
      <c r="I29" s="11">
        <f t="shared" si="7"/>
        <v>454.69990316937668</v>
      </c>
      <c r="J29" s="16"/>
      <c r="K29" s="11">
        <f t="shared" si="8"/>
        <v>50</v>
      </c>
      <c r="L29" s="11">
        <f t="shared" si="0"/>
        <v>215.53479581960573</v>
      </c>
      <c r="M29" s="15">
        <f t="shared" si="9"/>
        <v>3098.6535032830416</v>
      </c>
      <c r="P29" s="46">
        <f>(ライフプランの作り方!$I29*P$7)+ライフプランの作り方!$L29+M28</f>
        <v>3121.3884984415104</v>
      </c>
      <c r="Q29" s="46">
        <f>(Q28+ライフプランの作り方!$L29)*(1+Q$7)</f>
        <v>3769.5570002179306</v>
      </c>
      <c r="S29" s="136" t="s">
        <v>33</v>
      </c>
      <c r="T29" s="136"/>
      <c r="U29" s="30">
        <v>870000</v>
      </c>
      <c r="V29" s="30">
        <v>1802000</v>
      </c>
      <c r="W29" s="30">
        <f>V29*3</f>
        <v>5406000</v>
      </c>
      <c r="X29" s="31">
        <f>SUM(U29:W29)</f>
        <v>8078000</v>
      </c>
    </row>
    <row r="30" spans="2:27">
      <c r="B30" s="29">
        <f t="shared" si="13"/>
        <v>22</v>
      </c>
      <c r="C30" s="10">
        <f t="shared" si="13"/>
        <v>2040</v>
      </c>
      <c r="D30" s="9">
        <f t="shared" si="13"/>
        <v>52</v>
      </c>
      <c r="E30" s="9">
        <f t="shared" si="13"/>
        <v>26</v>
      </c>
      <c r="F30" s="11"/>
      <c r="G30" s="11">
        <f t="shared" si="5"/>
        <v>832.53821947381709</v>
      </c>
      <c r="H30" s="11">
        <f t="shared" si="6"/>
        <v>100</v>
      </c>
      <c r="I30" s="11">
        <f t="shared" si="7"/>
        <v>463.7939012327642</v>
      </c>
      <c r="J30" s="16"/>
      <c r="K30" s="11">
        <f t="shared" si="8"/>
        <v>50</v>
      </c>
      <c r="L30" s="11">
        <f t="shared" si="0"/>
        <v>218.74431824105284</v>
      </c>
      <c r="M30" s="15">
        <f t="shared" si="9"/>
        <v>3317.3978215240945</v>
      </c>
      <c r="P30" s="46">
        <f>(ライフプランの作り方!$I30*P$7)+ライフプランの作り方!$L30+M29</f>
        <v>3340.5875165857328</v>
      </c>
      <c r="Q30" s="46">
        <f>(Q29+ライフプランの作り方!$L30)*(1+Q$7)</f>
        <v>4048.1258382358678</v>
      </c>
    </row>
    <row r="31" spans="2:27">
      <c r="B31" s="29">
        <f t="shared" si="13"/>
        <v>23</v>
      </c>
      <c r="C31" s="10">
        <f t="shared" si="13"/>
        <v>2041</v>
      </c>
      <c r="D31" s="9">
        <f t="shared" si="13"/>
        <v>53</v>
      </c>
      <c r="E31" s="9">
        <f t="shared" si="13"/>
        <v>27</v>
      </c>
      <c r="F31" s="11"/>
      <c r="G31" s="11">
        <f t="shared" si="5"/>
        <v>845.02629276592427</v>
      </c>
      <c r="H31" s="11">
        <f t="shared" si="6"/>
        <v>100</v>
      </c>
      <c r="I31" s="11">
        <f t="shared" si="7"/>
        <v>473.0697792574195</v>
      </c>
      <c r="J31" s="16"/>
      <c r="K31" s="11">
        <f t="shared" si="8"/>
        <v>50</v>
      </c>
      <c r="L31" s="11">
        <f t="shared" si="0"/>
        <v>221.95651350850483</v>
      </c>
      <c r="M31" s="15">
        <f t="shared" si="9"/>
        <v>3539.3543350325995</v>
      </c>
      <c r="P31" s="46">
        <f>(ライフプランの作り方!$I31*P$7)+ライフプランの作り方!$L31+M30</f>
        <v>3563.0078239954705</v>
      </c>
      <c r="Q31" s="46">
        <f>(Q30+ライフプランの作り方!$L31)*(1+Q$7)</f>
        <v>4334.1335870205376</v>
      </c>
      <c r="S31" s="3" t="s">
        <v>47</v>
      </c>
    </row>
    <row r="32" spans="2:27" ht="17.25" thickBot="1">
      <c r="B32" s="29">
        <f t="shared" si="13"/>
        <v>24</v>
      </c>
      <c r="C32" s="10">
        <f t="shared" si="13"/>
        <v>2042</v>
      </c>
      <c r="D32" s="9">
        <f t="shared" si="13"/>
        <v>54</v>
      </c>
      <c r="E32" s="9">
        <f t="shared" si="13"/>
        <v>28</v>
      </c>
      <c r="F32" s="11"/>
      <c r="G32" s="11">
        <f t="shared" si="5"/>
        <v>857.70168715741306</v>
      </c>
      <c r="H32" s="11">
        <f t="shared" si="6"/>
        <v>100</v>
      </c>
      <c r="I32" s="11">
        <f t="shared" si="7"/>
        <v>482.53117484256791</v>
      </c>
      <c r="J32" s="16"/>
      <c r="K32" s="11">
        <f t="shared" si="8"/>
        <v>50</v>
      </c>
      <c r="L32" s="11">
        <f t="shared" si="0"/>
        <v>225.17051231484515</v>
      </c>
      <c r="M32" s="15">
        <f t="shared" si="9"/>
        <v>3764.5248473474448</v>
      </c>
      <c r="P32" s="46">
        <f>(ライフプランの作り方!$I32*P$7)+ライフプランの作り方!$L32+M31</f>
        <v>3788.6514060895729</v>
      </c>
      <c r="Q32" s="46">
        <f>(Q31+ライフプランの作り方!$L32)*(1+Q$7)</f>
        <v>4627.6936608254127</v>
      </c>
      <c r="S32" s="3" t="s">
        <v>48</v>
      </c>
    </row>
    <row r="33" spans="2:25">
      <c r="B33" s="29">
        <f t="shared" si="13"/>
        <v>25</v>
      </c>
      <c r="C33" s="10">
        <f t="shared" si="13"/>
        <v>2043</v>
      </c>
      <c r="D33" s="9">
        <f t="shared" si="13"/>
        <v>55</v>
      </c>
      <c r="E33" s="9">
        <f t="shared" si="13"/>
        <v>29</v>
      </c>
      <c r="F33" s="11"/>
      <c r="G33" s="11">
        <f t="shared" si="5"/>
        <v>870.56721246477423</v>
      </c>
      <c r="H33" s="11">
        <f t="shared" si="6"/>
        <v>100</v>
      </c>
      <c r="I33" s="11">
        <f t="shared" si="7"/>
        <v>492.18179833941929</v>
      </c>
      <c r="J33" s="16"/>
      <c r="K33" s="11">
        <f t="shared" si="8"/>
        <v>50</v>
      </c>
      <c r="L33" s="11">
        <f t="shared" si="0"/>
        <v>228.38541412535494</v>
      </c>
      <c r="M33" s="15">
        <f t="shared" si="9"/>
        <v>3992.9102614727999</v>
      </c>
      <c r="P33" s="46">
        <f>(ライフプランの作り方!$I33*P$7)+ライフプランの作り方!$L33+M32</f>
        <v>4017.5193513897707</v>
      </c>
      <c r="Q33" s="46">
        <f>(Q32+ライフプランの作り方!$L33)*(1+Q$7)</f>
        <v>4928.920261075029</v>
      </c>
      <c r="S33" s="117" t="s">
        <v>49</v>
      </c>
      <c r="T33" s="120" t="s">
        <v>50</v>
      </c>
      <c r="U33" s="121"/>
      <c r="V33" s="121"/>
      <c r="W33" s="120" t="s">
        <v>51</v>
      </c>
      <c r="X33" s="121"/>
      <c r="Y33" s="130"/>
    </row>
    <row r="34" spans="2:25">
      <c r="B34" s="29">
        <f t="shared" si="13"/>
        <v>26</v>
      </c>
      <c r="C34" s="10">
        <f t="shared" si="13"/>
        <v>2044</v>
      </c>
      <c r="D34" s="9">
        <f t="shared" si="13"/>
        <v>56</v>
      </c>
      <c r="E34" s="9">
        <f t="shared" si="13"/>
        <v>30</v>
      </c>
      <c r="F34" s="11"/>
      <c r="G34" s="11">
        <f t="shared" si="5"/>
        <v>883.62572065174572</v>
      </c>
      <c r="H34" s="11">
        <f t="shared" si="6"/>
        <v>100</v>
      </c>
      <c r="I34" s="11">
        <f t="shared" si="7"/>
        <v>502.02543430620767</v>
      </c>
      <c r="J34" s="16"/>
      <c r="K34" s="11">
        <f t="shared" si="8"/>
        <v>50</v>
      </c>
      <c r="L34" s="11">
        <f t="shared" si="0"/>
        <v>231.60028634553805</v>
      </c>
      <c r="M34" s="15">
        <f t="shared" si="9"/>
        <v>4224.5105478183377</v>
      </c>
      <c r="P34" s="46">
        <f>(ライフプランの作り方!$I34*P$7)+ライフプランの作り方!$L34+M33</f>
        <v>4249.6118195336485</v>
      </c>
      <c r="Q34" s="46">
        <f>(Q33+ライフプランの作り方!$L34)*(1+Q$7)</f>
        <v>5237.9283556318751</v>
      </c>
      <c r="S34" s="118"/>
      <c r="T34" s="122"/>
      <c r="U34" s="123"/>
      <c r="V34" s="124"/>
      <c r="W34" s="122"/>
      <c r="X34" s="123"/>
      <c r="Y34" s="131"/>
    </row>
    <row r="35" spans="2:25">
      <c r="B35" s="29">
        <f t="shared" si="13"/>
        <v>27</v>
      </c>
      <c r="C35" s="10">
        <f t="shared" si="13"/>
        <v>2045</v>
      </c>
      <c r="D35" s="9">
        <f t="shared" si="13"/>
        <v>57</v>
      </c>
      <c r="E35" s="9">
        <f t="shared" si="13"/>
        <v>31</v>
      </c>
      <c r="F35" s="11"/>
      <c r="G35" s="11">
        <f t="shared" si="5"/>
        <v>896.88010646152179</v>
      </c>
      <c r="H35" s="11">
        <f t="shared" si="6"/>
        <v>100</v>
      </c>
      <c r="I35" s="11">
        <f t="shared" si="7"/>
        <v>512.06594299233188</v>
      </c>
      <c r="J35" s="16"/>
      <c r="K35" s="11">
        <f t="shared" si="8"/>
        <v>50</v>
      </c>
      <c r="L35" s="11">
        <f t="shared" si="0"/>
        <v>234.81416346918991</v>
      </c>
      <c r="M35" s="15">
        <f t="shared" si="9"/>
        <v>4459.3247112875279</v>
      </c>
      <c r="P35" s="46">
        <f>(ライフプランの作り方!$I35*P$7)+ライフプランの作り方!$L35+M34</f>
        <v>4484.9280084371439</v>
      </c>
      <c r="Q35" s="46">
        <f>(Q34+ライフプランの作り方!$L35)*(1+Q$7)</f>
        <v>5554.8336568875802</v>
      </c>
      <c r="S35" s="118"/>
      <c r="T35" s="125"/>
      <c r="U35" s="126"/>
      <c r="V35" s="127"/>
      <c r="W35" s="125"/>
      <c r="X35" s="126"/>
      <c r="Y35" s="132"/>
    </row>
    <row r="36" spans="2:25">
      <c r="B36" s="29">
        <f t="shared" si="13"/>
        <v>28</v>
      </c>
      <c r="C36" s="10">
        <f t="shared" si="13"/>
        <v>2046</v>
      </c>
      <c r="D36" s="9">
        <f t="shared" si="13"/>
        <v>58</v>
      </c>
      <c r="E36" s="9">
        <f t="shared" si="13"/>
        <v>32</v>
      </c>
      <c r="F36" s="11"/>
      <c r="G36" s="11">
        <f t="shared" si="5"/>
        <v>910.33330805844457</v>
      </c>
      <c r="H36" s="11">
        <f t="shared" si="6"/>
        <v>100</v>
      </c>
      <c r="I36" s="11">
        <f t="shared" si="7"/>
        <v>522.3072618521785</v>
      </c>
      <c r="J36" s="16"/>
      <c r="K36" s="11">
        <f t="shared" si="8"/>
        <v>50</v>
      </c>
      <c r="L36" s="11">
        <f t="shared" si="0"/>
        <v>238.02604620626607</v>
      </c>
      <c r="M36" s="15">
        <f t="shared" si="9"/>
        <v>4697.3507574937939</v>
      </c>
      <c r="P36" s="46">
        <f>(ライフプランの作り方!$I36*P$7)+ライフプランの作り方!$L36+M35</f>
        <v>4723.4661205864031</v>
      </c>
      <c r="Q36" s="46">
        <f>(Q35+ライフプランの作り方!$L36)*(1+Q$7)</f>
        <v>5879.7525986402534</v>
      </c>
      <c r="S36" s="118"/>
      <c r="T36" s="128" t="s">
        <v>52</v>
      </c>
      <c r="U36" s="54"/>
      <c r="V36" s="54"/>
      <c r="W36" s="55" t="s">
        <v>52</v>
      </c>
      <c r="X36" s="54"/>
      <c r="Y36" s="56"/>
    </row>
    <row r="37" spans="2:25">
      <c r="B37" s="29">
        <f t="shared" si="13"/>
        <v>29</v>
      </c>
      <c r="C37" s="10">
        <f t="shared" si="13"/>
        <v>2047</v>
      </c>
      <c r="D37" s="9">
        <f t="shared" si="13"/>
        <v>59</v>
      </c>
      <c r="E37" s="9">
        <f t="shared" si="13"/>
        <v>33</v>
      </c>
      <c r="F37" s="11"/>
      <c r="G37" s="11">
        <f t="shared" si="5"/>
        <v>923.98830767932111</v>
      </c>
      <c r="H37" s="11">
        <f t="shared" si="6"/>
        <v>100</v>
      </c>
      <c r="I37" s="11">
        <f t="shared" si="7"/>
        <v>532.75340708922204</v>
      </c>
      <c r="J37" s="16"/>
      <c r="K37" s="11">
        <f t="shared" si="8"/>
        <v>50</v>
      </c>
      <c r="L37" s="11">
        <f t="shared" si="0"/>
        <v>241.23490059009907</v>
      </c>
      <c r="M37" s="15">
        <f t="shared" si="9"/>
        <v>4938.5856580838927</v>
      </c>
      <c r="P37" s="46">
        <f>(ライフプランの作り方!$I37*P$7)+ライフプランの作り方!$L37+M36</f>
        <v>4965.2233284383537</v>
      </c>
      <c r="Q37" s="46">
        <f>(Q36+ライフプランの作り方!$L37)*(1+Q$7)</f>
        <v>6212.8023117188068</v>
      </c>
      <c r="S37" s="119"/>
      <c r="T37" s="129"/>
      <c r="U37" s="57" t="s">
        <v>53</v>
      </c>
      <c r="V37" s="57" t="s">
        <v>54</v>
      </c>
      <c r="W37" s="58"/>
      <c r="X37" s="57" t="s">
        <v>53</v>
      </c>
      <c r="Y37" s="59" t="s">
        <v>54</v>
      </c>
    </row>
    <row r="38" spans="2:25">
      <c r="B38" s="29">
        <f t="shared" si="13"/>
        <v>30</v>
      </c>
      <c r="C38" s="10">
        <f t="shared" si="13"/>
        <v>2048</v>
      </c>
      <c r="D38" s="9">
        <f t="shared" si="13"/>
        <v>60</v>
      </c>
      <c r="E38" s="9">
        <f t="shared" si="13"/>
        <v>34</v>
      </c>
      <c r="F38" s="11"/>
      <c r="G38" s="11">
        <f t="shared" si="5"/>
        <v>937.84813229451083</v>
      </c>
      <c r="H38" s="11">
        <f t="shared" si="6"/>
        <v>100</v>
      </c>
      <c r="I38" s="11">
        <f t="shared" si="7"/>
        <v>543.40847523100649</v>
      </c>
      <c r="J38" s="16"/>
      <c r="K38" s="11">
        <f t="shared" si="8"/>
        <v>50</v>
      </c>
      <c r="L38" s="11">
        <f t="shared" si="0"/>
        <v>244.43965706350434</v>
      </c>
      <c r="M38" s="15">
        <f t="shared" si="9"/>
        <v>5183.0253151473971</v>
      </c>
      <c r="P38" s="46">
        <f>(ライフプランの作り方!$I38*P$7)+ライフプランの作り方!$L38+M37</f>
        <v>5210.1957389089475</v>
      </c>
      <c r="Q38" s="46">
        <f>(Q37+ライフプランの作り方!$L38)*(1+Q$7)</f>
        <v>6554.1005983140449</v>
      </c>
      <c r="S38" s="60"/>
      <c r="T38" s="61" t="s">
        <v>55</v>
      </c>
      <c r="U38" s="62" t="s">
        <v>55</v>
      </c>
      <c r="V38" s="63" t="s">
        <v>55</v>
      </c>
      <c r="W38" s="61" t="s">
        <v>55</v>
      </c>
      <c r="X38" s="62" t="s">
        <v>55</v>
      </c>
      <c r="Y38" s="64" t="s">
        <v>55</v>
      </c>
    </row>
    <row r="39" spans="2:25">
      <c r="S39" s="65" t="s">
        <v>56</v>
      </c>
      <c r="T39" s="66">
        <v>145638</v>
      </c>
      <c r="U39" s="66">
        <v>166863</v>
      </c>
      <c r="V39" s="66">
        <v>102708</v>
      </c>
      <c r="W39" s="66">
        <v>55373</v>
      </c>
      <c r="X39" s="66">
        <v>58806</v>
      </c>
      <c r="Y39" s="67">
        <v>52708</v>
      </c>
    </row>
    <row r="40" spans="2:25">
      <c r="S40" s="68" t="s">
        <v>57</v>
      </c>
      <c r="T40" s="69">
        <v>0</v>
      </c>
      <c r="U40" s="69">
        <v>0</v>
      </c>
      <c r="V40" s="69">
        <v>0</v>
      </c>
      <c r="W40" s="69">
        <v>0</v>
      </c>
      <c r="X40" s="69">
        <v>0</v>
      </c>
      <c r="Y40" s="70">
        <v>0</v>
      </c>
    </row>
    <row r="41" spans="2:25">
      <c r="S41" s="71" t="s">
        <v>58</v>
      </c>
      <c r="T41" s="72">
        <v>57599</v>
      </c>
      <c r="U41" s="72">
        <v>121853</v>
      </c>
      <c r="V41" s="72">
        <v>53381</v>
      </c>
      <c r="W41" s="72">
        <v>38990</v>
      </c>
      <c r="X41" s="72">
        <v>39050</v>
      </c>
      <c r="Y41" s="73">
        <v>38957</v>
      </c>
    </row>
    <row r="42" spans="2:25">
      <c r="S42" s="68" t="s">
        <v>59</v>
      </c>
      <c r="T42" s="74">
        <v>59419</v>
      </c>
      <c r="U42" s="74">
        <v>120670</v>
      </c>
      <c r="V42" s="74">
        <v>53326</v>
      </c>
      <c r="W42" s="74">
        <v>39595</v>
      </c>
      <c r="X42" s="74">
        <v>40090</v>
      </c>
      <c r="Y42" s="75">
        <v>39278</v>
      </c>
    </row>
    <row r="43" spans="2:25">
      <c r="S43" s="68" t="s">
        <v>60</v>
      </c>
      <c r="T43" s="74">
        <v>80707</v>
      </c>
      <c r="U43" s="74">
        <v>92332</v>
      </c>
      <c r="V43" s="74">
        <v>49449</v>
      </c>
      <c r="W43" s="74">
        <v>40916</v>
      </c>
      <c r="X43" s="74">
        <v>42062</v>
      </c>
      <c r="Y43" s="75">
        <v>39975</v>
      </c>
    </row>
    <row r="44" spans="2:25">
      <c r="S44" s="68" t="s">
        <v>61</v>
      </c>
      <c r="T44" s="74">
        <v>87406</v>
      </c>
      <c r="U44" s="74">
        <v>100742</v>
      </c>
      <c r="V44" s="74">
        <v>51952</v>
      </c>
      <c r="W44" s="74">
        <v>40037</v>
      </c>
      <c r="X44" s="74">
        <v>42816</v>
      </c>
      <c r="Y44" s="75">
        <v>37381</v>
      </c>
    </row>
    <row r="45" spans="2:25">
      <c r="S45" s="68" t="s">
        <v>62</v>
      </c>
      <c r="T45" s="74">
        <v>101834</v>
      </c>
      <c r="U45" s="74">
        <v>103399</v>
      </c>
      <c r="V45" s="74">
        <v>97761</v>
      </c>
      <c r="W45" s="74">
        <v>40339</v>
      </c>
      <c r="X45" s="74">
        <v>43174</v>
      </c>
      <c r="Y45" s="75">
        <v>37702</v>
      </c>
    </row>
    <row r="46" spans="2:25">
      <c r="S46" s="68" t="s">
        <v>63</v>
      </c>
      <c r="T46" s="74">
        <v>86826</v>
      </c>
      <c r="U46" s="74">
        <v>99354</v>
      </c>
      <c r="V46" s="74">
        <v>63505</v>
      </c>
      <c r="W46" s="74">
        <v>40202</v>
      </c>
      <c r="X46" s="74">
        <v>42336</v>
      </c>
      <c r="Y46" s="75">
        <v>38398</v>
      </c>
    </row>
    <row r="47" spans="2:25">
      <c r="S47" s="71" t="s">
        <v>64</v>
      </c>
      <c r="T47" s="72">
        <v>145557</v>
      </c>
      <c r="U47" s="72">
        <v>162234</v>
      </c>
      <c r="V47" s="72">
        <v>105739</v>
      </c>
      <c r="W47" s="72">
        <v>56699</v>
      </c>
      <c r="X47" s="72">
        <v>57475</v>
      </c>
      <c r="Y47" s="73">
        <v>55990</v>
      </c>
    </row>
    <row r="48" spans="2:25">
      <c r="S48" s="68" t="s">
        <v>65</v>
      </c>
      <c r="T48" s="74">
        <v>147795</v>
      </c>
      <c r="U48" s="74">
        <v>165280</v>
      </c>
      <c r="V48" s="74">
        <v>106175</v>
      </c>
      <c r="W48" s="74">
        <v>56680</v>
      </c>
      <c r="X48" s="74">
        <v>57575</v>
      </c>
      <c r="Y48" s="75">
        <v>55863</v>
      </c>
    </row>
    <row r="49" spans="19:25">
      <c r="S49" s="68" t="s">
        <v>66</v>
      </c>
      <c r="T49" s="74">
        <v>150484</v>
      </c>
      <c r="U49" s="74">
        <v>168743</v>
      </c>
      <c r="V49" s="74">
        <v>106885</v>
      </c>
      <c r="W49" s="74">
        <v>56618</v>
      </c>
      <c r="X49" s="74">
        <v>57635</v>
      </c>
      <c r="Y49" s="75">
        <v>55691</v>
      </c>
    </row>
    <row r="50" spans="19:25">
      <c r="S50" s="68" t="s">
        <v>67</v>
      </c>
      <c r="T50" s="74">
        <v>148937</v>
      </c>
      <c r="U50" s="74">
        <v>167003</v>
      </c>
      <c r="V50" s="74">
        <v>105938</v>
      </c>
      <c r="W50" s="74">
        <v>56633</v>
      </c>
      <c r="X50" s="74">
        <v>57973</v>
      </c>
      <c r="Y50" s="75">
        <v>55412</v>
      </c>
    </row>
    <row r="51" spans="19:25">
      <c r="S51" s="68" t="s">
        <v>68</v>
      </c>
      <c r="T51" s="74">
        <v>147156</v>
      </c>
      <c r="U51" s="74">
        <v>164829</v>
      </c>
      <c r="V51" s="74">
        <v>104893</v>
      </c>
      <c r="W51" s="74">
        <v>56489</v>
      </c>
      <c r="X51" s="74">
        <v>57986</v>
      </c>
      <c r="Y51" s="75">
        <v>55128</v>
      </c>
    </row>
    <row r="52" spans="19:25">
      <c r="S52" s="68" t="s">
        <v>63</v>
      </c>
      <c r="T52" s="74">
        <v>148048</v>
      </c>
      <c r="U52" s="74">
        <v>165709</v>
      </c>
      <c r="V52" s="74">
        <v>105920</v>
      </c>
      <c r="W52" s="74">
        <v>56618</v>
      </c>
      <c r="X52" s="74">
        <v>57749</v>
      </c>
      <c r="Y52" s="75">
        <v>55587</v>
      </c>
    </row>
    <row r="53" spans="19:25">
      <c r="S53" s="71" t="s">
        <v>69</v>
      </c>
      <c r="T53" s="72">
        <v>147329</v>
      </c>
      <c r="U53" s="72">
        <v>165289</v>
      </c>
      <c r="V53" s="72">
        <v>104728</v>
      </c>
      <c r="W53" s="72">
        <v>56412</v>
      </c>
      <c r="X53" s="72">
        <v>58359</v>
      </c>
      <c r="Y53" s="73">
        <v>54654</v>
      </c>
    </row>
    <row r="54" spans="19:25">
      <c r="S54" s="68" t="s">
        <v>70</v>
      </c>
      <c r="T54" s="74">
        <v>148807</v>
      </c>
      <c r="U54" s="74">
        <v>166973</v>
      </c>
      <c r="V54" s="74">
        <v>105493</v>
      </c>
      <c r="W54" s="74">
        <v>56003</v>
      </c>
      <c r="X54" s="74">
        <v>58309</v>
      </c>
      <c r="Y54" s="75">
        <v>53970</v>
      </c>
    </row>
    <row r="55" spans="19:25">
      <c r="S55" s="68" t="s">
        <v>71</v>
      </c>
      <c r="T55" s="74">
        <v>148866</v>
      </c>
      <c r="U55" s="74">
        <v>167534</v>
      </c>
      <c r="V55" s="74">
        <v>105920</v>
      </c>
      <c r="W55" s="74">
        <v>55984</v>
      </c>
      <c r="X55" s="74">
        <v>58618</v>
      </c>
      <c r="Y55" s="75">
        <v>53705</v>
      </c>
    </row>
    <row r="56" spans="19:25">
      <c r="S56" s="68" t="s">
        <v>72</v>
      </c>
      <c r="T56" s="74">
        <v>150326</v>
      </c>
      <c r="U56" s="74">
        <v>169533</v>
      </c>
      <c r="V56" s="74">
        <v>106317</v>
      </c>
      <c r="W56" s="74">
        <v>55660</v>
      </c>
      <c r="X56" s="74">
        <v>58577</v>
      </c>
      <c r="Y56" s="75">
        <v>53165</v>
      </c>
    </row>
    <row r="57" spans="19:25">
      <c r="S57" s="68" t="s">
        <v>73</v>
      </c>
      <c r="T57" s="74">
        <v>152417</v>
      </c>
      <c r="U57" s="74">
        <v>172392</v>
      </c>
      <c r="V57" s="74">
        <v>106990</v>
      </c>
      <c r="W57" s="74">
        <v>55463</v>
      </c>
      <c r="X57" s="74">
        <v>58729</v>
      </c>
      <c r="Y57" s="75">
        <v>52695</v>
      </c>
    </row>
    <row r="58" spans="19:25">
      <c r="S58" s="68" t="s">
        <v>63</v>
      </c>
      <c r="T58" s="74">
        <v>149537</v>
      </c>
      <c r="U58" s="74">
        <v>168332</v>
      </c>
      <c r="V58" s="74">
        <v>105891</v>
      </c>
      <c r="W58" s="74">
        <v>55905</v>
      </c>
      <c r="X58" s="74">
        <v>58524</v>
      </c>
      <c r="Y58" s="75">
        <v>53627</v>
      </c>
    </row>
    <row r="59" spans="19:25">
      <c r="S59" s="71" t="s">
        <v>74</v>
      </c>
      <c r="T59" s="72">
        <v>154497</v>
      </c>
      <c r="U59" s="72">
        <v>175174</v>
      </c>
      <c r="V59" s="72">
        <v>107723</v>
      </c>
      <c r="W59" s="72">
        <v>55312</v>
      </c>
      <c r="X59" s="72">
        <v>58895</v>
      </c>
      <c r="Y59" s="73">
        <v>52304</v>
      </c>
    </row>
    <row r="60" spans="19:25">
      <c r="S60" s="68" t="s">
        <v>75</v>
      </c>
      <c r="T60" s="74">
        <v>157057</v>
      </c>
      <c r="U60" s="74">
        <v>178779</v>
      </c>
      <c r="V60" s="74">
        <v>109877</v>
      </c>
      <c r="W60" s="74">
        <v>56984</v>
      </c>
      <c r="X60" s="74">
        <v>60709</v>
      </c>
      <c r="Y60" s="75">
        <v>53919</v>
      </c>
    </row>
    <row r="61" spans="19:25">
      <c r="S61" s="68" t="s">
        <v>76</v>
      </c>
      <c r="T61" s="74">
        <v>158680</v>
      </c>
      <c r="U61" s="74">
        <v>181396</v>
      </c>
      <c r="V61" s="74">
        <v>109935</v>
      </c>
      <c r="W61" s="74">
        <v>56801</v>
      </c>
      <c r="X61" s="74">
        <v>60722</v>
      </c>
      <c r="Y61" s="75">
        <v>53613</v>
      </c>
    </row>
    <row r="62" spans="19:25">
      <c r="S62" s="68" t="s">
        <v>77</v>
      </c>
      <c r="T62" s="74">
        <v>160577</v>
      </c>
      <c r="U62" s="74">
        <v>184559</v>
      </c>
      <c r="V62" s="74">
        <v>110503</v>
      </c>
      <c r="W62" s="74">
        <v>56656</v>
      </c>
      <c r="X62" s="74">
        <v>60910</v>
      </c>
      <c r="Y62" s="75">
        <v>53292</v>
      </c>
    </row>
    <row r="63" spans="19:25">
      <c r="S63" s="68" t="s">
        <v>78</v>
      </c>
      <c r="T63" s="74">
        <v>161205</v>
      </c>
      <c r="U63" s="74">
        <v>186622</v>
      </c>
      <c r="V63" s="74">
        <v>110846</v>
      </c>
      <c r="W63" s="74">
        <v>56680</v>
      </c>
      <c r="X63" s="74">
        <v>61171</v>
      </c>
      <c r="Y63" s="75">
        <v>53217</v>
      </c>
    </row>
    <row r="64" spans="19:25">
      <c r="S64" s="68" t="s">
        <v>63</v>
      </c>
      <c r="T64" s="74">
        <v>158078</v>
      </c>
      <c r="U64" s="74">
        <v>180724</v>
      </c>
      <c r="V64" s="74">
        <v>109671</v>
      </c>
      <c r="W64" s="74">
        <v>56439</v>
      </c>
      <c r="X64" s="74">
        <v>60391</v>
      </c>
      <c r="Y64" s="75">
        <v>53241</v>
      </c>
    </row>
    <row r="65" spans="19:25">
      <c r="S65" s="71" t="s">
        <v>79</v>
      </c>
      <c r="T65" s="72">
        <v>162430</v>
      </c>
      <c r="U65" s="72">
        <v>188896</v>
      </c>
      <c r="V65" s="72">
        <v>111831</v>
      </c>
      <c r="W65" s="72">
        <v>56317</v>
      </c>
      <c r="X65" s="72">
        <v>60791</v>
      </c>
      <c r="Y65" s="73">
        <v>52955</v>
      </c>
    </row>
    <row r="66" spans="19:25">
      <c r="S66" s="68" t="s">
        <v>80</v>
      </c>
      <c r="T66" s="74">
        <v>163651</v>
      </c>
      <c r="U66" s="74">
        <v>192009</v>
      </c>
      <c r="V66" s="74">
        <v>112055</v>
      </c>
      <c r="W66" s="74">
        <v>56185</v>
      </c>
      <c r="X66" s="74">
        <v>60878</v>
      </c>
      <c r="Y66" s="75">
        <v>52782</v>
      </c>
    </row>
    <row r="67" spans="19:25">
      <c r="S67" s="68" t="s">
        <v>81</v>
      </c>
      <c r="T67" s="74">
        <v>164065</v>
      </c>
      <c r="U67" s="74">
        <v>193850</v>
      </c>
      <c r="V67" s="74">
        <v>112605</v>
      </c>
      <c r="W67" s="74">
        <v>55956</v>
      </c>
      <c r="X67" s="74">
        <v>60893</v>
      </c>
      <c r="Y67" s="75">
        <v>52534</v>
      </c>
    </row>
    <row r="68" spans="19:25">
      <c r="S68" s="68" t="s">
        <v>82</v>
      </c>
      <c r="T68" s="74">
        <v>163623</v>
      </c>
      <c r="U68" s="74">
        <v>194867</v>
      </c>
      <c r="V68" s="74">
        <v>112841</v>
      </c>
      <c r="W68" s="74">
        <v>55570</v>
      </c>
      <c r="X68" s="74">
        <v>60784</v>
      </c>
      <c r="Y68" s="75">
        <v>52100</v>
      </c>
    </row>
    <row r="69" spans="19:25">
      <c r="S69" s="68" t="s">
        <v>83</v>
      </c>
      <c r="T69" s="74">
        <v>164713</v>
      </c>
      <c r="U69" s="74">
        <v>197980</v>
      </c>
      <c r="V69" s="74">
        <v>114302</v>
      </c>
      <c r="W69" s="74">
        <v>55084</v>
      </c>
      <c r="X69" s="74">
        <v>60386</v>
      </c>
      <c r="Y69" s="75">
        <v>51723</v>
      </c>
    </row>
    <row r="70" spans="19:25">
      <c r="S70" s="76" t="s">
        <v>63</v>
      </c>
      <c r="T70" s="77">
        <v>163612</v>
      </c>
      <c r="U70" s="77">
        <v>193023</v>
      </c>
      <c r="V70" s="77">
        <v>112657</v>
      </c>
      <c r="W70" s="77">
        <v>55862</v>
      </c>
      <c r="X70" s="77">
        <v>60762</v>
      </c>
      <c r="Y70" s="78">
        <v>52449</v>
      </c>
    </row>
    <row r="71" spans="19:25">
      <c r="S71" s="68" t="s">
        <v>84</v>
      </c>
      <c r="T71" s="74">
        <v>166219</v>
      </c>
      <c r="U71" s="74">
        <v>201512</v>
      </c>
      <c r="V71" s="74">
        <v>115147</v>
      </c>
      <c r="W71" s="74">
        <v>54532</v>
      </c>
      <c r="X71" s="74">
        <v>60163</v>
      </c>
      <c r="Y71" s="75">
        <v>51123</v>
      </c>
    </row>
    <row r="72" spans="19:25">
      <c r="S72" s="68" t="s">
        <v>85</v>
      </c>
      <c r="T72" s="74">
        <v>169039</v>
      </c>
      <c r="U72" s="74">
        <v>205955</v>
      </c>
      <c r="V72" s="74">
        <v>117144</v>
      </c>
      <c r="W72" s="74">
        <v>54587</v>
      </c>
      <c r="X72" s="74">
        <v>61326</v>
      </c>
      <c r="Y72" s="75">
        <v>50676</v>
      </c>
    </row>
    <row r="73" spans="19:25">
      <c r="S73" s="68" t="s">
        <v>86</v>
      </c>
      <c r="T73" s="74">
        <v>170517</v>
      </c>
      <c r="U73" s="74">
        <v>209275</v>
      </c>
      <c r="V73" s="74">
        <v>118099</v>
      </c>
      <c r="W73" s="74">
        <v>53767</v>
      </c>
      <c r="X73" s="74">
        <v>61227</v>
      </c>
      <c r="Y73" s="75">
        <v>49723</v>
      </c>
    </row>
    <row r="74" spans="19:25">
      <c r="S74" s="68" t="s">
        <v>87</v>
      </c>
      <c r="T74" s="74">
        <v>169834</v>
      </c>
      <c r="U74" s="74">
        <v>210510</v>
      </c>
      <c r="V74" s="74">
        <v>117720</v>
      </c>
      <c r="W74" s="74">
        <v>52732</v>
      </c>
      <c r="X74" s="74">
        <v>60999</v>
      </c>
      <c r="Y74" s="75">
        <v>48617</v>
      </c>
    </row>
    <row r="75" spans="19:25">
      <c r="S75" s="68" t="s">
        <v>88</v>
      </c>
      <c r="T75" s="79">
        <v>170665</v>
      </c>
      <c r="U75" s="79">
        <v>212694</v>
      </c>
      <c r="V75" s="74">
        <v>118228</v>
      </c>
      <c r="W75" s="79">
        <v>51799</v>
      </c>
      <c r="X75" s="79">
        <v>60660</v>
      </c>
      <c r="Y75" s="75">
        <v>47735</v>
      </c>
    </row>
    <row r="76" spans="19:25">
      <c r="S76" s="76" t="s">
        <v>63</v>
      </c>
      <c r="T76" s="77">
        <v>168970</v>
      </c>
      <c r="U76" s="80">
        <v>207115</v>
      </c>
      <c r="V76" s="77">
        <v>117100</v>
      </c>
      <c r="W76" s="77">
        <v>53690</v>
      </c>
      <c r="X76" s="80">
        <v>60839</v>
      </c>
      <c r="Y76" s="78">
        <v>49787</v>
      </c>
    </row>
    <row r="77" spans="19:25" ht="17.25" thickBot="1">
      <c r="S77" s="81" t="s">
        <v>89</v>
      </c>
      <c r="T77" s="82">
        <v>158237</v>
      </c>
      <c r="U77" s="82">
        <v>206547</v>
      </c>
      <c r="V77" s="82">
        <v>109955</v>
      </c>
      <c r="W77" s="82">
        <v>43849</v>
      </c>
      <c r="X77" s="82">
        <v>50691</v>
      </c>
      <c r="Y77" s="83">
        <v>41995</v>
      </c>
    </row>
  </sheetData>
  <mergeCells count="17">
    <mergeCell ref="W33:Y35"/>
    <mergeCell ref="X8:X13"/>
    <mergeCell ref="S14:S16"/>
    <mergeCell ref="X14:X16"/>
    <mergeCell ref="S17:S19"/>
    <mergeCell ref="X17:X19"/>
    <mergeCell ref="S8:S13"/>
    <mergeCell ref="X20:X23"/>
    <mergeCell ref="S26:T26"/>
    <mergeCell ref="S27:T27"/>
    <mergeCell ref="S28:T28"/>
    <mergeCell ref="S29:T29"/>
    <mergeCell ref="S20:S23"/>
    <mergeCell ref="A9:A10"/>
    <mergeCell ref="S33:S37"/>
    <mergeCell ref="T33:V35"/>
    <mergeCell ref="T36:T37"/>
  </mergeCells>
  <phoneticPr fontId="2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51671-B190-44CB-A466-082CFD85DDFE}">
  <dimension ref="A1:R19"/>
  <sheetViews>
    <sheetView workbookViewId="0">
      <selection activeCell="H13" sqref="H13"/>
    </sheetView>
  </sheetViews>
  <sheetFormatPr defaultRowHeight="16.5"/>
  <cols>
    <col min="1" max="1" width="9" style="84"/>
    <col min="2" max="2" width="3.375" style="84" bestFit="1" customWidth="1"/>
    <col min="3" max="3" width="12.625" style="84" bestFit="1" customWidth="1"/>
    <col min="4" max="4" width="13" style="84" bestFit="1" customWidth="1"/>
    <col min="5" max="5" width="9.25" style="84" bestFit="1" customWidth="1"/>
    <col min="6" max="6" width="3.375" style="84" bestFit="1" customWidth="1"/>
    <col min="7" max="7" width="13" style="86" bestFit="1" customWidth="1"/>
    <col min="8" max="8" width="3.5" style="84" bestFit="1" customWidth="1"/>
    <col min="9" max="9" width="3.375" style="84" bestFit="1" customWidth="1"/>
    <col min="10" max="10" width="17.75" style="86" customWidth="1"/>
    <col min="11" max="11" width="9" style="84"/>
    <col min="12" max="12" width="3.375" style="84" bestFit="1" customWidth="1"/>
    <col min="13" max="13" width="2.75" style="84" bestFit="1" customWidth="1"/>
    <col min="14" max="14" width="23.125" style="84" bestFit="1" customWidth="1"/>
    <col min="15" max="15" width="9.25" style="84" bestFit="1" customWidth="1"/>
    <col min="16" max="16" width="3.375" style="84" bestFit="1" customWidth="1"/>
    <col min="17" max="17" width="2.75" style="84" bestFit="1" customWidth="1"/>
    <col min="18" max="18" width="9.875" style="84" bestFit="1" customWidth="1"/>
    <col min="19" max="16384" width="9" style="84"/>
  </cols>
  <sheetData>
    <row r="1" spans="1:18" ht="17.25" thickBot="1">
      <c r="A1" s="84" t="s">
        <v>112</v>
      </c>
      <c r="D1" s="85" t="s">
        <v>90</v>
      </c>
      <c r="E1" s="84" t="s">
        <v>91</v>
      </c>
    </row>
    <row r="2" spans="1:18" s="87" customFormat="1">
      <c r="G2" s="88"/>
      <c r="J2" s="88"/>
    </row>
    <row r="3" spans="1:18" ht="17.25" thickBot="1">
      <c r="A3" s="89" t="s">
        <v>92</v>
      </c>
      <c r="B3" s="90" t="s">
        <v>93</v>
      </c>
      <c r="C3" s="91" t="s">
        <v>94</v>
      </c>
      <c r="D3" s="91" t="s">
        <v>95</v>
      </c>
      <c r="E3" s="92">
        <f>(H3-K3)*N3</f>
        <v>390000</v>
      </c>
      <c r="F3" s="93" t="s">
        <v>96</v>
      </c>
      <c r="G3" s="86" t="s">
        <v>97</v>
      </c>
      <c r="H3" s="94">
        <v>40</v>
      </c>
      <c r="I3" s="84" t="s">
        <v>98</v>
      </c>
      <c r="J3" s="86" t="s">
        <v>99</v>
      </c>
      <c r="K3" s="94">
        <v>20</v>
      </c>
      <c r="L3" s="84" t="s">
        <v>98</v>
      </c>
      <c r="M3" s="84" t="s">
        <v>100</v>
      </c>
      <c r="N3" s="95">
        <v>19500</v>
      </c>
      <c r="O3" s="84" t="s">
        <v>96</v>
      </c>
    </row>
    <row r="4" spans="1:18" ht="17.25" thickBot="1">
      <c r="B4" s="96"/>
      <c r="C4" s="87"/>
      <c r="D4" s="87"/>
      <c r="E4" s="97">
        <f>(H4-K4)*N4</f>
        <v>390000</v>
      </c>
      <c r="F4" s="98" t="s">
        <v>96</v>
      </c>
      <c r="H4" s="84">
        <v>60</v>
      </c>
      <c r="I4" s="84" t="s">
        <v>98</v>
      </c>
      <c r="J4" s="86" t="s">
        <v>97</v>
      </c>
      <c r="K4" s="99">
        <f>H3</f>
        <v>40</v>
      </c>
      <c r="L4" s="84" t="s">
        <v>98</v>
      </c>
      <c r="M4" s="84" t="s">
        <v>100</v>
      </c>
      <c r="N4" s="95">
        <v>19500</v>
      </c>
      <c r="O4" s="84" t="s">
        <v>96</v>
      </c>
    </row>
    <row r="5" spans="1:18" ht="33.75" thickBot="1">
      <c r="B5" s="90" t="s">
        <v>101</v>
      </c>
      <c r="C5" s="91" t="s">
        <v>102</v>
      </c>
      <c r="D5" s="100" t="s">
        <v>103</v>
      </c>
      <c r="E5" s="92">
        <f>(H5-K5)*O5*R5</f>
        <v>328860</v>
      </c>
      <c r="F5" s="93" t="s">
        <v>96</v>
      </c>
      <c r="G5" s="86" t="str">
        <f>J4</f>
        <v>今の年齢→</v>
      </c>
      <c r="H5" s="99">
        <f>K4</f>
        <v>40</v>
      </c>
      <c r="I5" s="84" t="s">
        <v>98</v>
      </c>
      <c r="J5" s="86" t="str">
        <f>J3</f>
        <v>年金支払い時年齢→</v>
      </c>
      <c r="K5" s="99">
        <f t="shared" ref="K5:L6" si="0">K3</f>
        <v>20</v>
      </c>
      <c r="L5" s="84" t="str">
        <f t="shared" si="0"/>
        <v>歳</v>
      </c>
      <c r="M5" s="84" t="s">
        <v>100</v>
      </c>
      <c r="N5" s="84" t="s">
        <v>104</v>
      </c>
      <c r="O5" s="85">
        <v>3000000</v>
      </c>
      <c r="P5" s="84" t="s">
        <v>96</v>
      </c>
      <c r="Q5" s="84" t="s">
        <v>100</v>
      </c>
      <c r="R5" s="101">
        <v>5.4809999999999998E-3</v>
      </c>
    </row>
    <row r="6" spans="1:18" ht="17.25" thickBot="1">
      <c r="B6" s="102"/>
      <c r="C6" s="103"/>
      <c r="D6" s="103"/>
      <c r="E6" s="104">
        <f>(H6-K6)*O6*R6</f>
        <v>685125</v>
      </c>
      <c r="F6" s="105" t="s">
        <v>96</v>
      </c>
      <c r="G6" s="86" t="s">
        <v>105</v>
      </c>
      <c r="H6" s="85">
        <v>65</v>
      </c>
      <c r="I6" s="84" t="s">
        <v>98</v>
      </c>
      <c r="J6" s="86" t="str">
        <f>J4</f>
        <v>今の年齢→</v>
      </c>
      <c r="K6" s="99">
        <f t="shared" si="0"/>
        <v>40</v>
      </c>
      <c r="L6" s="84" t="str">
        <f t="shared" si="0"/>
        <v>歳</v>
      </c>
      <c r="M6" s="84" t="s">
        <v>100</v>
      </c>
      <c r="N6" s="84" t="s">
        <v>104</v>
      </c>
      <c r="O6" s="85">
        <v>5000000</v>
      </c>
      <c r="P6" s="84" t="s">
        <v>96</v>
      </c>
      <c r="Q6" s="84" t="s">
        <v>100</v>
      </c>
      <c r="R6" s="101">
        <v>5.4809999999999998E-3</v>
      </c>
    </row>
    <row r="7" spans="1:18" ht="33.75" thickBot="1">
      <c r="B7" s="106" t="s">
        <v>106</v>
      </c>
      <c r="C7" s="107" t="s">
        <v>107</v>
      </c>
      <c r="D7" s="108" t="s">
        <v>108</v>
      </c>
      <c r="E7" s="109">
        <f>SUM(E3:E6)</f>
        <v>1793985</v>
      </c>
      <c r="F7" s="110" t="s">
        <v>96</v>
      </c>
    </row>
    <row r="8" spans="1:18">
      <c r="D8" s="84" t="s">
        <v>109</v>
      </c>
      <c r="E8" s="84">
        <f>E7/12</f>
        <v>149498.75</v>
      </c>
      <c r="F8" s="84" t="s">
        <v>96</v>
      </c>
    </row>
    <row r="9" spans="1:18" s="87" customFormat="1">
      <c r="G9" s="88"/>
      <c r="J9" s="88"/>
    </row>
    <row r="10" spans="1:18" ht="17.25" thickBot="1">
      <c r="A10" s="89" t="s">
        <v>110</v>
      </c>
      <c r="B10" s="90" t="s">
        <v>93</v>
      </c>
      <c r="C10" s="91" t="s">
        <v>94</v>
      </c>
      <c r="D10" s="91" t="s">
        <v>95</v>
      </c>
      <c r="E10" s="92">
        <f>(H10-K10)*N10</f>
        <v>351000</v>
      </c>
      <c r="F10" s="93" t="s">
        <v>96</v>
      </c>
      <c r="G10" s="86" t="s">
        <v>97</v>
      </c>
      <c r="H10" s="94">
        <v>40</v>
      </c>
      <c r="I10" s="84" t="s">
        <v>98</v>
      </c>
      <c r="J10" s="86" t="s">
        <v>99</v>
      </c>
      <c r="K10" s="94">
        <v>22</v>
      </c>
      <c r="L10" s="84" t="s">
        <v>98</v>
      </c>
      <c r="M10" s="84" t="s">
        <v>100</v>
      </c>
      <c r="N10" s="95">
        <v>19500</v>
      </c>
      <c r="O10" s="84" t="s">
        <v>96</v>
      </c>
    </row>
    <row r="11" spans="1:18" ht="17.25" thickBot="1">
      <c r="B11" s="96"/>
      <c r="C11" s="87"/>
      <c r="D11" s="87"/>
      <c r="E11" s="97">
        <f>(H11-K11)*N11</f>
        <v>390000</v>
      </c>
      <c r="F11" s="98" t="s">
        <v>96</v>
      </c>
      <c r="H11" s="84">
        <v>60</v>
      </c>
      <c r="I11" s="84" t="s">
        <v>98</v>
      </c>
      <c r="J11" s="86" t="s">
        <v>97</v>
      </c>
      <c r="K11" s="99">
        <f>H10</f>
        <v>40</v>
      </c>
      <c r="L11" s="84" t="s">
        <v>98</v>
      </c>
      <c r="M11" s="84" t="s">
        <v>100</v>
      </c>
      <c r="N11" s="95">
        <v>19500</v>
      </c>
      <c r="O11" s="84" t="s">
        <v>96</v>
      </c>
    </row>
    <row r="12" spans="1:18" ht="33.75" thickBot="1">
      <c r="B12" s="90" t="s">
        <v>101</v>
      </c>
      <c r="C12" s="91" t="s">
        <v>102</v>
      </c>
      <c r="D12" s="100" t="s">
        <v>103</v>
      </c>
      <c r="E12" s="92">
        <f>(H12-K12)*O12*R12</f>
        <v>197316</v>
      </c>
      <c r="F12" s="93" t="s">
        <v>96</v>
      </c>
      <c r="G12" s="86" t="str">
        <f>J11</f>
        <v>今の年齢→</v>
      </c>
      <c r="H12" s="99">
        <f>K11</f>
        <v>40</v>
      </c>
      <c r="I12" s="84" t="s">
        <v>98</v>
      </c>
      <c r="J12" s="86" t="str">
        <f>J10</f>
        <v>年金支払い時年齢→</v>
      </c>
      <c r="K12" s="99">
        <f t="shared" ref="K12:L13" si="1">K10</f>
        <v>22</v>
      </c>
      <c r="L12" s="84" t="str">
        <f t="shared" si="1"/>
        <v>歳</v>
      </c>
      <c r="M12" s="84" t="s">
        <v>100</v>
      </c>
      <c r="N12" s="84" t="s">
        <v>104</v>
      </c>
      <c r="O12" s="85">
        <v>2000000</v>
      </c>
      <c r="P12" s="84" t="s">
        <v>96</v>
      </c>
      <c r="Q12" s="84" t="s">
        <v>100</v>
      </c>
      <c r="R12" s="101">
        <v>5.4809999999999998E-3</v>
      </c>
    </row>
    <row r="13" spans="1:18" ht="17.25" thickBot="1">
      <c r="B13" s="102"/>
      <c r="C13" s="103"/>
      <c r="D13" s="103"/>
      <c r="E13" s="104">
        <f>(H13-K13)*O13*R13</f>
        <v>328860</v>
      </c>
      <c r="F13" s="105" t="s">
        <v>96</v>
      </c>
      <c r="G13" s="86" t="s">
        <v>105</v>
      </c>
      <c r="H13" s="85">
        <v>60</v>
      </c>
      <c r="I13" s="84" t="s">
        <v>98</v>
      </c>
      <c r="J13" s="86" t="str">
        <f>J11</f>
        <v>今の年齢→</v>
      </c>
      <c r="K13" s="99">
        <f t="shared" si="1"/>
        <v>40</v>
      </c>
      <c r="L13" s="84" t="str">
        <f t="shared" si="1"/>
        <v>歳</v>
      </c>
      <c r="M13" s="84" t="s">
        <v>100</v>
      </c>
      <c r="N13" s="84" t="s">
        <v>104</v>
      </c>
      <c r="O13" s="85">
        <v>3000000</v>
      </c>
      <c r="P13" s="84" t="s">
        <v>96</v>
      </c>
      <c r="Q13" s="84" t="s">
        <v>100</v>
      </c>
      <c r="R13" s="101">
        <v>5.4809999999999998E-3</v>
      </c>
    </row>
    <row r="14" spans="1:18" ht="33.75" thickBot="1">
      <c r="B14" s="106" t="s">
        <v>106</v>
      </c>
      <c r="C14" s="107" t="s">
        <v>107</v>
      </c>
      <c r="D14" s="108" t="s">
        <v>108</v>
      </c>
      <c r="E14" s="109">
        <f>SUM(E10:E13)</f>
        <v>1267176</v>
      </c>
      <c r="F14" s="110" t="s">
        <v>96</v>
      </c>
    </row>
    <row r="15" spans="1:18">
      <c r="D15" s="84" t="s">
        <v>109</v>
      </c>
      <c r="E15" s="84">
        <f>E14/12</f>
        <v>105598</v>
      </c>
      <c r="F15" s="84" t="s">
        <v>96</v>
      </c>
    </row>
    <row r="17" spans="3:6" ht="17.25" thickBot="1"/>
    <row r="18" spans="3:6" ht="33.75" thickBot="1">
      <c r="C18" s="111" t="s">
        <v>111</v>
      </c>
      <c r="D18" s="112" t="s">
        <v>108</v>
      </c>
      <c r="E18" s="113">
        <f>SUM(E7,E14)</f>
        <v>3061161</v>
      </c>
      <c r="F18" s="114" t="s">
        <v>96</v>
      </c>
    </row>
    <row r="19" spans="3:6">
      <c r="D19" s="84" t="s">
        <v>109</v>
      </c>
      <c r="E19" s="84">
        <f>E18/12</f>
        <v>255096.75</v>
      </c>
      <c r="F19" s="84" t="s">
        <v>96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ライフプランの作り方</vt:lpstr>
      <vt:lpstr>簡易シミュレーション（年金）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キャッシュフロー表</dc:title>
  <dc:subject>未来家計簿</dc:subject>
  <dc:creator>プラチナ・コンシェルジュ</dc:creator>
  <dc:description>2012/2/22更新</dc:description>
  <cp:lastModifiedBy>おさいふプラス＠ジン</cp:lastModifiedBy>
  <cp:lastPrinted>2014-03-15T12:14:05Z</cp:lastPrinted>
  <dcterms:created xsi:type="dcterms:W3CDTF">2003-02-06T05:45:32Z</dcterms:created>
  <dcterms:modified xsi:type="dcterms:W3CDTF">2019-12-18T12:26:01Z</dcterms:modified>
</cp:coreProperties>
</file>