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deki1008\Dropbox\★04ｷｬｯｼｭﾌﾛｰ表\"/>
    </mc:Choice>
  </mc:AlternateContent>
  <xr:revisionPtr revIDLastSave="0" documentId="13_ncr:1_{40BB4DE8-BFEC-4A48-A122-89037138DDAD}" xr6:coauthVersionLast="38" xr6:coauthVersionMax="38" xr10:uidLastSave="{00000000-0000-0000-0000-000000000000}"/>
  <bookViews>
    <workbookView xWindow="-15" yWindow="-15" windowWidth="19440" windowHeight="6090" tabRatio="429" xr2:uid="{00000000-000D-0000-FFFF-FFFF00000000}"/>
  </bookViews>
  <sheets>
    <sheet name="キャッシュフロー" sheetId="27" r:id="rId1"/>
    <sheet name="教育費" sheetId="23" r:id="rId2"/>
    <sheet name="初期費用" sheetId="26" r:id="rId3"/>
  </sheets>
  <definedNames>
    <definedName name="_xlnm.Print_Area" localSheetId="0">キャッシュフロー!$A$1:$V$54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5" i="27" l="1"/>
  <c r="C45" i="27"/>
  <c r="C27" i="27"/>
  <c r="C41" i="27"/>
  <c r="C23" i="27"/>
  <c r="B51" i="27"/>
  <c r="B33" i="27"/>
  <c r="C38" i="27"/>
  <c r="D38" i="27" s="1"/>
  <c r="E38" i="27" s="1"/>
  <c r="F38" i="27" s="1"/>
  <c r="G38" i="27" s="1"/>
  <c r="H38" i="27" s="1"/>
  <c r="I38" i="27" s="1"/>
  <c r="J38" i="27" s="1"/>
  <c r="K38" i="27" s="1"/>
  <c r="L38" i="27" s="1"/>
  <c r="M38" i="27" s="1"/>
  <c r="N38" i="27" s="1"/>
  <c r="O38" i="27" s="1"/>
  <c r="P38" i="27" s="1"/>
  <c r="Q38" i="27" s="1"/>
  <c r="R38" i="27" s="1"/>
  <c r="S38" i="27" s="1"/>
  <c r="T38" i="27" s="1"/>
  <c r="U38" i="27" s="1"/>
  <c r="V38" i="27" s="1"/>
  <c r="D20" i="27"/>
  <c r="E20" i="27" s="1"/>
  <c r="F20" i="27" s="1"/>
  <c r="G20" i="27" s="1"/>
  <c r="H20" i="27" s="1"/>
  <c r="I20" i="27" s="1"/>
  <c r="J20" i="27" s="1"/>
  <c r="K20" i="27" s="1"/>
  <c r="L20" i="27" s="1"/>
  <c r="M20" i="27" s="1"/>
  <c r="N20" i="27" s="1"/>
  <c r="O20" i="27" s="1"/>
  <c r="P20" i="27" s="1"/>
  <c r="Q20" i="27" s="1"/>
  <c r="R20" i="27" s="1"/>
  <c r="S20" i="27" s="1"/>
  <c r="T20" i="27" s="1"/>
  <c r="U20" i="27" s="1"/>
  <c r="V20" i="27" s="1"/>
  <c r="C20" i="27"/>
  <c r="B37" i="27"/>
  <c r="C37" i="27" s="1"/>
  <c r="B38" i="27"/>
  <c r="C19" i="27"/>
  <c r="C6" i="27"/>
  <c r="C49" i="27" l="1"/>
  <c r="D45" i="27"/>
  <c r="E45" i="27" s="1"/>
  <c r="F45" i="27" s="1"/>
  <c r="G45" i="27" s="1"/>
  <c r="H45" i="27" s="1"/>
  <c r="I45" i="27" s="1"/>
  <c r="J45" i="27" s="1"/>
  <c r="K45" i="27" s="1"/>
  <c r="L45" i="27" s="1"/>
  <c r="M45" i="27" s="1"/>
  <c r="N45" i="27" s="1"/>
  <c r="O45" i="27" s="1"/>
  <c r="P45" i="27" s="1"/>
  <c r="Q45" i="27" s="1"/>
  <c r="R45" i="27" s="1"/>
  <c r="S45" i="27" s="1"/>
  <c r="T45" i="27" s="1"/>
  <c r="U45" i="27" s="1"/>
  <c r="V45" i="27" s="1"/>
  <c r="E43" i="27"/>
  <c r="F43" i="27" s="1"/>
  <c r="G43" i="27" s="1"/>
  <c r="H43" i="27" s="1"/>
  <c r="I43" i="27" s="1"/>
  <c r="J43" i="27" s="1"/>
  <c r="K43" i="27" s="1"/>
  <c r="L43" i="27" s="1"/>
  <c r="M43" i="27" s="1"/>
  <c r="N43" i="27" s="1"/>
  <c r="O43" i="27" s="1"/>
  <c r="P43" i="27" s="1"/>
  <c r="Q43" i="27" s="1"/>
  <c r="R43" i="27" s="1"/>
  <c r="S43" i="27" s="1"/>
  <c r="T43" i="27" s="1"/>
  <c r="U43" i="27" s="1"/>
  <c r="V43" i="27" s="1"/>
  <c r="D43" i="27"/>
  <c r="D42" i="27"/>
  <c r="E42" i="27" s="1"/>
  <c r="F42" i="27" s="1"/>
  <c r="G42" i="27" s="1"/>
  <c r="H42" i="27" s="1"/>
  <c r="I42" i="27" s="1"/>
  <c r="J42" i="27" s="1"/>
  <c r="K42" i="27" s="1"/>
  <c r="L42" i="27" s="1"/>
  <c r="M42" i="27" s="1"/>
  <c r="N42" i="27" s="1"/>
  <c r="O42" i="27" s="1"/>
  <c r="P42" i="27" s="1"/>
  <c r="Q42" i="27" s="1"/>
  <c r="R42" i="27" s="1"/>
  <c r="S42" i="27" s="1"/>
  <c r="T42" i="27" s="1"/>
  <c r="U42" i="27" s="1"/>
  <c r="V42" i="27" s="1"/>
  <c r="C42" i="27"/>
  <c r="D41" i="27"/>
  <c r="V35" i="27"/>
  <c r="C31" i="27"/>
  <c r="D27" i="27"/>
  <c r="E27" i="27" s="1"/>
  <c r="F27" i="27" s="1"/>
  <c r="G27" i="27" s="1"/>
  <c r="H27" i="27" s="1"/>
  <c r="I27" i="27" s="1"/>
  <c r="J27" i="27" s="1"/>
  <c r="K27" i="27" s="1"/>
  <c r="L27" i="27" s="1"/>
  <c r="M27" i="27" s="1"/>
  <c r="N27" i="27" s="1"/>
  <c r="O27" i="27" s="1"/>
  <c r="P27" i="27" s="1"/>
  <c r="Q27" i="27" s="1"/>
  <c r="R27" i="27" s="1"/>
  <c r="S27" i="27" s="1"/>
  <c r="T27" i="27" s="1"/>
  <c r="U27" i="27" s="1"/>
  <c r="V27" i="27" s="1"/>
  <c r="F25" i="27"/>
  <c r="G25" i="27" s="1"/>
  <c r="H25" i="27" s="1"/>
  <c r="I25" i="27" s="1"/>
  <c r="J25" i="27" s="1"/>
  <c r="K25" i="27" s="1"/>
  <c r="L25" i="27" s="1"/>
  <c r="M25" i="27" s="1"/>
  <c r="N25" i="27" s="1"/>
  <c r="O25" i="27" s="1"/>
  <c r="P25" i="27" s="1"/>
  <c r="Q25" i="27" s="1"/>
  <c r="R25" i="27" s="1"/>
  <c r="S25" i="27" s="1"/>
  <c r="T25" i="27" s="1"/>
  <c r="U25" i="27" s="1"/>
  <c r="V25" i="27" s="1"/>
  <c r="D25" i="27"/>
  <c r="E25" i="27" s="1"/>
  <c r="D24" i="27"/>
  <c r="E24" i="27" s="1"/>
  <c r="F24" i="27" s="1"/>
  <c r="G24" i="27" s="1"/>
  <c r="H24" i="27" s="1"/>
  <c r="I24" i="27" s="1"/>
  <c r="J24" i="27" s="1"/>
  <c r="K24" i="27" s="1"/>
  <c r="L24" i="27" s="1"/>
  <c r="M24" i="27" s="1"/>
  <c r="N24" i="27" s="1"/>
  <c r="O24" i="27" s="1"/>
  <c r="P24" i="27" s="1"/>
  <c r="Q24" i="27" s="1"/>
  <c r="R24" i="27" s="1"/>
  <c r="S24" i="27" s="1"/>
  <c r="T24" i="27" s="1"/>
  <c r="U24" i="27" s="1"/>
  <c r="V24" i="27" s="1"/>
  <c r="C24" i="27"/>
  <c r="D23" i="27"/>
  <c r="V18" i="27"/>
  <c r="V36" i="27" s="1"/>
  <c r="U18" i="27"/>
  <c r="U36" i="27" s="1"/>
  <c r="T18" i="27"/>
  <c r="T36" i="27" s="1"/>
  <c r="S18" i="27"/>
  <c r="S36" i="27" s="1"/>
  <c r="R18" i="27"/>
  <c r="R36" i="27" s="1"/>
  <c r="Q18" i="27"/>
  <c r="Q36" i="27" s="1"/>
  <c r="P18" i="27"/>
  <c r="P36" i="27" s="1"/>
  <c r="O18" i="27"/>
  <c r="O36" i="27" s="1"/>
  <c r="N18" i="27"/>
  <c r="N36" i="27" s="1"/>
  <c r="M18" i="27"/>
  <c r="M36" i="27" s="1"/>
  <c r="L18" i="27"/>
  <c r="L36" i="27" s="1"/>
  <c r="K18" i="27"/>
  <c r="K36" i="27" s="1"/>
  <c r="J18" i="27"/>
  <c r="J36" i="27" s="1"/>
  <c r="I18" i="27"/>
  <c r="I36" i="27" s="1"/>
  <c r="H18" i="27"/>
  <c r="H36" i="27" s="1"/>
  <c r="G18" i="27"/>
  <c r="G36" i="27" s="1"/>
  <c r="F18" i="27"/>
  <c r="F36" i="27" s="1"/>
  <c r="E18" i="27"/>
  <c r="E36" i="27" s="1"/>
  <c r="D18" i="27"/>
  <c r="D36" i="27" s="1"/>
  <c r="C18" i="27"/>
  <c r="C36" i="27" s="1"/>
  <c r="E15" i="27"/>
  <c r="F15" i="27" s="1"/>
  <c r="G15" i="27" s="1"/>
  <c r="H15" i="27" s="1"/>
  <c r="I15" i="27" s="1"/>
  <c r="J15" i="27" s="1"/>
  <c r="K15" i="27" s="1"/>
  <c r="L15" i="27" s="1"/>
  <c r="M15" i="27" s="1"/>
  <c r="N15" i="27" s="1"/>
  <c r="O15" i="27" s="1"/>
  <c r="P15" i="27" s="1"/>
  <c r="Q15" i="27" s="1"/>
  <c r="R15" i="27" s="1"/>
  <c r="S15" i="27" s="1"/>
  <c r="T15" i="27" s="1"/>
  <c r="U15" i="27" s="1"/>
  <c r="V15" i="27" s="1"/>
  <c r="D14" i="27"/>
  <c r="E14" i="27" s="1"/>
  <c r="F14" i="27" s="1"/>
  <c r="G14" i="27" s="1"/>
  <c r="H14" i="27" s="1"/>
  <c r="I14" i="27" s="1"/>
  <c r="J14" i="27" s="1"/>
  <c r="K14" i="27" s="1"/>
  <c r="L14" i="27" s="1"/>
  <c r="M14" i="27" s="1"/>
  <c r="N14" i="27" s="1"/>
  <c r="O14" i="27" s="1"/>
  <c r="P14" i="27" s="1"/>
  <c r="Q14" i="27" s="1"/>
  <c r="R14" i="27" s="1"/>
  <c r="S14" i="27" s="1"/>
  <c r="T14" i="27" s="1"/>
  <c r="U14" i="27" s="1"/>
  <c r="V14" i="27" s="1"/>
  <c r="D13" i="27"/>
  <c r="E13" i="27" s="1"/>
  <c r="F13" i="27" s="1"/>
  <c r="G13" i="27" s="1"/>
  <c r="H13" i="27" s="1"/>
  <c r="I13" i="27" s="1"/>
  <c r="J13" i="27" s="1"/>
  <c r="K13" i="27" s="1"/>
  <c r="L13" i="27" s="1"/>
  <c r="M13" i="27" s="1"/>
  <c r="N13" i="27" s="1"/>
  <c r="O13" i="27" s="1"/>
  <c r="P13" i="27" s="1"/>
  <c r="Q13" i="27" s="1"/>
  <c r="R13" i="27" s="1"/>
  <c r="S13" i="27" s="1"/>
  <c r="T13" i="27" s="1"/>
  <c r="U13" i="27" s="1"/>
  <c r="V13" i="27" s="1"/>
  <c r="D12" i="27"/>
  <c r="E12" i="27" s="1"/>
  <c r="F12" i="27" s="1"/>
  <c r="G12" i="27" s="1"/>
  <c r="H12" i="27" s="1"/>
  <c r="I12" i="27" s="1"/>
  <c r="J12" i="27" s="1"/>
  <c r="K12" i="27" s="1"/>
  <c r="L12" i="27" s="1"/>
  <c r="M12" i="27" s="1"/>
  <c r="N12" i="27" s="1"/>
  <c r="O12" i="27" s="1"/>
  <c r="P12" i="27" s="1"/>
  <c r="Q12" i="27" s="1"/>
  <c r="R12" i="27" s="1"/>
  <c r="S12" i="27" s="1"/>
  <c r="T12" i="27" s="1"/>
  <c r="U12" i="27" s="1"/>
  <c r="V12" i="27" s="1"/>
  <c r="J5" i="27"/>
  <c r="F5" i="27"/>
  <c r="J4" i="27" s="1"/>
  <c r="C5" i="27"/>
  <c r="D49" i="27" l="1"/>
  <c r="N4" i="27"/>
  <c r="D31" i="27"/>
  <c r="E23" i="27"/>
  <c r="E41" i="27"/>
  <c r="C14" i="26"/>
  <c r="C6" i="26"/>
  <c r="C3" i="26"/>
  <c r="C40" i="27" l="1"/>
  <c r="C50" i="27" s="1"/>
  <c r="C51" i="27" s="1"/>
  <c r="D37" i="27"/>
  <c r="E31" i="27"/>
  <c r="F23" i="27"/>
  <c r="E49" i="27"/>
  <c r="F41" i="27"/>
  <c r="C22" i="27"/>
  <c r="C32" i="27" s="1"/>
  <c r="D19" i="27"/>
  <c r="R5" i="27"/>
  <c r="C53" i="27" l="1"/>
  <c r="G23" i="27"/>
  <c r="F31" i="27"/>
  <c r="C33" i="27"/>
  <c r="F49" i="27"/>
  <c r="G41" i="27"/>
  <c r="E37" i="27"/>
  <c r="D40" i="27"/>
  <c r="D50" i="27" s="1"/>
  <c r="D51" i="27" s="1"/>
  <c r="E19" i="27"/>
  <c r="D22" i="27"/>
  <c r="D32" i="27" s="1"/>
  <c r="I17" i="23"/>
  <c r="I18" i="23"/>
  <c r="I16" i="23"/>
  <c r="J16" i="23" s="1"/>
  <c r="I15" i="23"/>
  <c r="J15" i="23" s="1"/>
  <c r="D17" i="23"/>
  <c r="D18" i="23"/>
  <c r="D16" i="23"/>
  <c r="D15" i="23"/>
  <c r="F24" i="23"/>
  <c r="G24" i="23" s="1"/>
  <c r="F23" i="23"/>
  <c r="G23" i="23" s="1"/>
  <c r="F22" i="23"/>
  <c r="G22" i="23" s="1"/>
  <c r="J18" i="23"/>
  <c r="J17" i="23"/>
  <c r="J14" i="23"/>
  <c r="J13" i="23"/>
  <c r="J12" i="23"/>
  <c r="J11" i="23"/>
  <c r="J10" i="23"/>
  <c r="J9" i="23"/>
  <c r="J8" i="23"/>
  <c r="J7" i="23"/>
  <c r="J6" i="23"/>
  <c r="J5" i="23"/>
  <c r="J4" i="23"/>
  <c r="J3" i="23"/>
  <c r="D53" i="27" l="1"/>
  <c r="D54" i="27" s="1"/>
  <c r="D33" i="27"/>
  <c r="E40" i="27"/>
  <c r="E50" i="27" s="1"/>
  <c r="E51" i="27" s="1"/>
  <c r="F37" i="27"/>
  <c r="E22" i="27"/>
  <c r="E32" i="27" s="1"/>
  <c r="F19" i="27"/>
  <c r="G49" i="27"/>
  <c r="H41" i="27"/>
  <c r="G31" i="27"/>
  <c r="H23" i="27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3" i="23"/>
  <c r="E33" i="27" l="1"/>
  <c r="G19" i="27"/>
  <c r="F22" i="27"/>
  <c r="F32" i="27" s="1"/>
  <c r="F33" i="27"/>
  <c r="I23" i="27"/>
  <c r="H31" i="27"/>
  <c r="E53" i="27"/>
  <c r="E54" i="27" s="1"/>
  <c r="H49" i="27"/>
  <c r="I41" i="27"/>
  <c r="G37" i="27"/>
  <c r="F40" i="27"/>
  <c r="F50" i="27" s="1"/>
  <c r="F51" i="27" s="1"/>
  <c r="F53" i="27" l="1"/>
  <c r="G22" i="27"/>
  <c r="G32" i="27" s="1"/>
  <c r="H19" i="27"/>
  <c r="F54" i="27"/>
  <c r="G40" i="27"/>
  <c r="G50" i="27" s="1"/>
  <c r="G51" i="27" s="1"/>
  <c r="H37" i="27"/>
  <c r="I49" i="27"/>
  <c r="J41" i="27"/>
  <c r="I31" i="27"/>
  <c r="J23" i="27"/>
  <c r="G53" i="27" l="1"/>
  <c r="K23" i="27"/>
  <c r="J31" i="27"/>
  <c r="G33" i="27"/>
  <c r="I37" i="27"/>
  <c r="H40" i="27"/>
  <c r="H50" i="27" s="1"/>
  <c r="H51" i="27" s="1"/>
  <c r="J49" i="27"/>
  <c r="K41" i="27"/>
  <c r="G54" i="27"/>
  <c r="I19" i="27"/>
  <c r="H22" i="27"/>
  <c r="H32" i="27" s="1"/>
  <c r="H53" i="27" s="1"/>
  <c r="H33" i="27" l="1"/>
  <c r="K49" i="27"/>
  <c r="L41" i="27"/>
  <c r="L23" i="27"/>
  <c r="K31" i="27"/>
  <c r="I22" i="27"/>
  <c r="I32" i="27" s="1"/>
  <c r="J19" i="27"/>
  <c r="H54" i="27"/>
  <c r="J37" i="27"/>
  <c r="I40" i="27"/>
  <c r="I50" i="27" s="1"/>
  <c r="I51" i="27" s="1"/>
  <c r="K19" i="27" l="1"/>
  <c r="J22" i="27"/>
  <c r="J32" i="27" s="1"/>
  <c r="I53" i="27"/>
  <c r="I54" i="27" s="1"/>
  <c r="L49" i="27"/>
  <c r="M41" i="27"/>
  <c r="K37" i="27"/>
  <c r="J40" i="27"/>
  <c r="J50" i="27" s="1"/>
  <c r="J51" i="27" s="1"/>
  <c r="L31" i="27"/>
  <c r="M23" i="27"/>
  <c r="I33" i="27"/>
  <c r="J33" i="27" s="1"/>
  <c r="J53" i="27" l="1"/>
  <c r="J54" i="27" s="1"/>
  <c r="K22" i="27"/>
  <c r="K32" i="27" s="1"/>
  <c r="L19" i="27"/>
  <c r="K40" i="27"/>
  <c r="K50" i="27" s="1"/>
  <c r="K51" i="27" s="1"/>
  <c r="L37" i="27"/>
  <c r="M31" i="27"/>
  <c r="N23" i="27"/>
  <c r="M49" i="27"/>
  <c r="N41" i="27"/>
  <c r="K53" i="27" l="1"/>
  <c r="K54" i="27" s="1"/>
  <c r="L40" i="27"/>
  <c r="L50" i="27" s="1"/>
  <c r="L51" i="27" s="1"/>
  <c r="M37" i="27"/>
  <c r="N49" i="27"/>
  <c r="O41" i="27"/>
  <c r="O23" i="27"/>
  <c r="N31" i="27"/>
  <c r="K33" i="27"/>
  <c r="M19" i="27"/>
  <c r="L22" i="27"/>
  <c r="L32" i="27" s="1"/>
  <c r="L53" i="27" s="1"/>
  <c r="L54" i="27" l="1"/>
  <c r="N37" i="27"/>
  <c r="M40" i="27"/>
  <c r="M50" i="27" s="1"/>
  <c r="M51" i="27" s="1"/>
  <c r="O49" i="27"/>
  <c r="P41" i="27"/>
  <c r="O31" i="27"/>
  <c r="P23" i="27"/>
  <c r="M22" i="27"/>
  <c r="M32" i="27" s="1"/>
  <c r="N19" i="27"/>
  <c r="L33" i="27"/>
  <c r="M33" i="27" l="1"/>
  <c r="O37" i="27"/>
  <c r="N40" i="27"/>
  <c r="N50" i="27" s="1"/>
  <c r="N51" i="27" s="1"/>
  <c r="Q23" i="27"/>
  <c r="P31" i="27"/>
  <c r="P49" i="27"/>
  <c r="Q41" i="27"/>
  <c r="O19" i="27"/>
  <c r="N22" i="27"/>
  <c r="N32" i="27" s="1"/>
  <c r="M53" i="27"/>
  <c r="M54" i="27" s="1"/>
  <c r="N53" i="27" l="1"/>
  <c r="N54" i="27" s="1"/>
  <c r="Q49" i="27"/>
  <c r="R41" i="27"/>
  <c r="O40" i="27"/>
  <c r="O50" i="27" s="1"/>
  <c r="O51" i="27" s="1"/>
  <c r="P37" i="27"/>
  <c r="N33" i="27"/>
  <c r="O22" i="27"/>
  <c r="O32" i="27" s="1"/>
  <c r="P19" i="27"/>
  <c r="Q31" i="27"/>
  <c r="R23" i="27"/>
  <c r="O53" i="27" l="1"/>
  <c r="O54" i="27" s="1"/>
  <c r="R31" i="27"/>
  <c r="S23" i="27"/>
  <c r="O33" i="27"/>
  <c r="R49" i="27"/>
  <c r="S41" i="27"/>
  <c r="P40" i="27"/>
  <c r="P50" i="27" s="1"/>
  <c r="P51" i="27" s="1"/>
  <c r="Q37" i="27"/>
  <c r="Q19" i="27"/>
  <c r="P22" i="27"/>
  <c r="P32" i="27" s="1"/>
  <c r="P33" i="27" l="1"/>
  <c r="S31" i="27"/>
  <c r="T23" i="27"/>
  <c r="P53" i="27"/>
  <c r="P54" i="27" s="1"/>
  <c r="Q22" i="27"/>
  <c r="Q32" i="27" s="1"/>
  <c r="R19" i="27"/>
  <c r="S49" i="27"/>
  <c r="T41" i="27"/>
  <c r="Q40" i="27"/>
  <c r="Q50" i="27" s="1"/>
  <c r="Q51" i="27" s="1"/>
  <c r="R37" i="27"/>
  <c r="S37" i="27" l="1"/>
  <c r="R40" i="27"/>
  <c r="R50" i="27" s="1"/>
  <c r="R51" i="27" s="1"/>
  <c r="S19" i="27"/>
  <c r="R22" i="27"/>
  <c r="R32" i="27" s="1"/>
  <c r="Q53" i="27"/>
  <c r="Q54" i="27" s="1"/>
  <c r="T49" i="27"/>
  <c r="U41" i="27"/>
  <c r="Q33" i="27"/>
  <c r="T31" i="27"/>
  <c r="U23" i="27"/>
  <c r="R33" i="27" l="1"/>
  <c r="S40" i="27"/>
  <c r="S50" i="27" s="1"/>
  <c r="S51" i="27" s="1"/>
  <c r="T37" i="27"/>
  <c r="U31" i="27"/>
  <c r="V23" i="27"/>
  <c r="V31" i="27" s="1"/>
  <c r="R53" i="27"/>
  <c r="R54" i="27" s="1"/>
  <c r="U49" i="27"/>
  <c r="V41" i="27"/>
  <c r="V49" i="27" s="1"/>
  <c r="S22" i="27"/>
  <c r="S32" i="27" s="1"/>
  <c r="T19" i="27"/>
  <c r="S53" i="27" l="1"/>
  <c r="S54" i="27" s="1"/>
  <c r="U37" i="27"/>
  <c r="T40" i="27"/>
  <c r="T50" i="27" s="1"/>
  <c r="T51" i="27" s="1"/>
  <c r="U19" i="27"/>
  <c r="T22" i="27"/>
  <c r="T32" i="27" s="1"/>
  <c r="S33" i="27"/>
  <c r="T33" i="27" l="1"/>
  <c r="U40" i="27"/>
  <c r="U50" i="27" s="1"/>
  <c r="U51" i="27" s="1"/>
  <c r="V37" i="27"/>
  <c r="V40" i="27" s="1"/>
  <c r="V50" i="27" s="1"/>
  <c r="U33" i="27"/>
  <c r="T53" i="27"/>
  <c r="T54" i="27" s="1"/>
  <c r="U22" i="27"/>
  <c r="U32" i="27" s="1"/>
  <c r="V19" i="27"/>
  <c r="V22" i="27" s="1"/>
  <c r="V32" i="27" s="1"/>
  <c r="V51" i="27" l="1"/>
  <c r="V53" i="27"/>
  <c r="U53" i="27"/>
  <c r="U54" i="27" s="1"/>
  <c r="V54" i="27" s="1"/>
  <c r="V33" i="27"/>
</calcChain>
</file>

<file path=xl/sharedStrings.xml><?xml version="1.0" encoding="utf-8"?>
<sst xmlns="http://schemas.openxmlformats.org/spreadsheetml/2006/main" count="146" uniqueCount="118">
  <si>
    <t>西暦</t>
    <rPh sb="0" eb="2">
      <t>セイレキ</t>
    </rPh>
    <phoneticPr fontId="2"/>
  </si>
  <si>
    <t>学校</t>
    <rPh sb="0" eb="2">
      <t>ガッコウ</t>
    </rPh>
    <phoneticPr fontId="2"/>
  </si>
  <si>
    <t>学年</t>
    <rPh sb="0" eb="2">
      <t>ガクネン</t>
    </rPh>
    <phoneticPr fontId="2"/>
  </si>
  <si>
    <t>年間（円）</t>
    <rPh sb="0" eb="2">
      <t>ネンカン</t>
    </rPh>
    <rPh sb="3" eb="4">
      <t>エン</t>
    </rPh>
    <phoneticPr fontId="2"/>
  </si>
  <si>
    <t>【目安】教育費参考（文部科学省　子どもの学習費）より作成</t>
    <rPh sb="1" eb="3">
      <t>メヤス</t>
    </rPh>
    <rPh sb="4" eb="7">
      <t>キョウイクヒ</t>
    </rPh>
    <rPh sb="7" eb="9">
      <t>サンコウ</t>
    </rPh>
    <rPh sb="10" eb="12">
      <t>モンブ</t>
    </rPh>
    <rPh sb="12" eb="15">
      <t>カガクショウ</t>
    </rPh>
    <rPh sb="16" eb="17">
      <t>コ</t>
    </rPh>
    <rPh sb="20" eb="22">
      <t>ガクシュウ</t>
    </rPh>
    <rPh sb="22" eb="23">
      <t>ヒ</t>
    </rPh>
    <rPh sb="26" eb="28">
      <t>サクセイ</t>
    </rPh>
    <phoneticPr fontId="2"/>
  </si>
  <si>
    <t>年間（万円）</t>
    <rPh sb="0" eb="2">
      <t>ネンカン</t>
    </rPh>
    <rPh sb="3" eb="4">
      <t>マン</t>
    </rPh>
    <rPh sb="4" eb="5">
      <t>エン</t>
    </rPh>
    <phoneticPr fontId="2"/>
  </si>
  <si>
    <t>私立大学（文系）</t>
    <rPh sb="0" eb="2">
      <t>シリツ</t>
    </rPh>
    <rPh sb="2" eb="4">
      <t>ダイガク</t>
    </rPh>
    <rPh sb="5" eb="7">
      <t>ブンケイ</t>
    </rPh>
    <phoneticPr fontId="3"/>
  </si>
  <si>
    <t>小学校
（公立）</t>
    <rPh sb="0" eb="3">
      <t>ショウガッコウ</t>
    </rPh>
    <rPh sb="5" eb="7">
      <t>コウリツ</t>
    </rPh>
    <phoneticPr fontId="3"/>
  </si>
  <si>
    <t>中学校
（公立）</t>
    <rPh sb="0" eb="3">
      <t>チュウガッコウ</t>
    </rPh>
    <phoneticPr fontId="3"/>
  </si>
  <si>
    <t>高校
（公立）</t>
    <rPh sb="0" eb="2">
      <t>コウコウ</t>
    </rPh>
    <phoneticPr fontId="3"/>
  </si>
  <si>
    <t>小学校
（私立）</t>
    <rPh sb="0" eb="3">
      <t>ショウガッコウ</t>
    </rPh>
    <rPh sb="5" eb="7">
      <t>シリツ</t>
    </rPh>
    <phoneticPr fontId="3"/>
  </si>
  <si>
    <t>中学校
（私立）</t>
    <rPh sb="0" eb="3">
      <t>チュウガッコウ</t>
    </rPh>
    <rPh sb="5" eb="7">
      <t>シリツ</t>
    </rPh>
    <phoneticPr fontId="3"/>
  </si>
  <si>
    <t>高校
（私立）</t>
    <rPh sb="0" eb="2">
      <t>コウコウ</t>
    </rPh>
    <rPh sb="4" eb="6">
      <t>シリツ</t>
    </rPh>
    <phoneticPr fontId="3"/>
  </si>
  <si>
    <t>教育費負担の実態調査結果（日本政策金融公庫　2017年度）</t>
    <rPh sb="0" eb="3">
      <t>キョウイクヒ</t>
    </rPh>
    <rPh sb="3" eb="5">
      <t>フタン</t>
    </rPh>
    <rPh sb="6" eb="8">
      <t>ジッタイ</t>
    </rPh>
    <rPh sb="8" eb="10">
      <t>チョウサ</t>
    </rPh>
    <rPh sb="10" eb="12">
      <t>ケッカ</t>
    </rPh>
    <rPh sb="13" eb="15">
      <t>ニホン</t>
    </rPh>
    <rPh sb="15" eb="17">
      <t>セイサク</t>
    </rPh>
    <rPh sb="17" eb="19">
      <t>キンユウ</t>
    </rPh>
    <rPh sb="19" eb="21">
      <t>コウコ</t>
    </rPh>
    <rPh sb="26" eb="28">
      <t>ネンド</t>
    </rPh>
    <phoneticPr fontId="5"/>
  </si>
  <si>
    <t>入学費用</t>
    <rPh sb="0" eb="2">
      <t>ニュウガク</t>
    </rPh>
    <rPh sb="2" eb="4">
      <t>ヒヨウ</t>
    </rPh>
    <phoneticPr fontId="5"/>
  </si>
  <si>
    <t>在学費用</t>
    <rPh sb="0" eb="2">
      <t>ザイガク</t>
    </rPh>
    <rPh sb="2" eb="4">
      <t>ヒヨウ</t>
    </rPh>
    <phoneticPr fontId="5"/>
  </si>
  <si>
    <t>合計</t>
    <rPh sb="0" eb="2">
      <t>ゴウケイ</t>
    </rPh>
    <phoneticPr fontId="5"/>
  </si>
  <si>
    <t>国公立大学</t>
    <rPh sb="0" eb="3">
      <t>コッコウリツ</t>
    </rPh>
    <rPh sb="3" eb="5">
      <t>ダイガク</t>
    </rPh>
    <phoneticPr fontId="5"/>
  </si>
  <si>
    <t>私立大学文系</t>
    <rPh sb="0" eb="2">
      <t>シリツ</t>
    </rPh>
    <rPh sb="2" eb="4">
      <t>ダイガク</t>
    </rPh>
    <rPh sb="4" eb="6">
      <t>ブンケイ</t>
    </rPh>
    <phoneticPr fontId="5"/>
  </si>
  <si>
    <t>私立大学理系</t>
    <rPh sb="0" eb="2">
      <t>シリツ</t>
    </rPh>
    <rPh sb="2" eb="4">
      <t>ダイガク</t>
    </rPh>
    <rPh sb="4" eb="6">
      <t>リケイ</t>
    </rPh>
    <phoneticPr fontId="5"/>
  </si>
  <si>
    <t>在学費用
3年間</t>
    <rPh sb="0" eb="2">
      <t>ザイガク</t>
    </rPh>
    <rPh sb="2" eb="4">
      <t>ヒヨウ</t>
    </rPh>
    <rPh sb="6" eb="7">
      <t>ネン</t>
    </rPh>
    <rPh sb="7" eb="8">
      <t>アイダ</t>
    </rPh>
    <phoneticPr fontId="5"/>
  </si>
  <si>
    <t>私立大学（理系）</t>
    <rPh sb="0" eb="2">
      <t>シリツ</t>
    </rPh>
    <rPh sb="2" eb="4">
      <t>ダイガク</t>
    </rPh>
    <rPh sb="5" eb="7">
      <t>リケイ</t>
    </rPh>
    <phoneticPr fontId="3"/>
  </si>
  <si>
    <t>属性</t>
    <rPh sb="0" eb="2">
      <t>ゾクセイ</t>
    </rPh>
    <phoneticPr fontId="2"/>
  </si>
  <si>
    <t>税込年収</t>
    <rPh sb="0" eb="2">
      <t>ゼイコミ</t>
    </rPh>
    <rPh sb="2" eb="4">
      <t>ネンシュウ</t>
    </rPh>
    <phoneticPr fontId="2"/>
  </si>
  <si>
    <t>手取年収</t>
    <rPh sb="0" eb="2">
      <t>テド</t>
    </rPh>
    <rPh sb="2" eb="4">
      <t>ネンシュウ</t>
    </rPh>
    <phoneticPr fontId="2"/>
  </si>
  <si>
    <t>預貯金</t>
    <rPh sb="0" eb="3">
      <t>ヨチョキン</t>
    </rPh>
    <phoneticPr fontId="2"/>
  </si>
  <si>
    <t>購入物件</t>
    <rPh sb="0" eb="2">
      <t>コウニュウ</t>
    </rPh>
    <rPh sb="2" eb="4">
      <t>ブッケン</t>
    </rPh>
    <phoneticPr fontId="2"/>
  </si>
  <si>
    <t>物件価格</t>
    <rPh sb="0" eb="2">
      <t>ブッケン</t>
    </rPh>
    <rPh sb="2" eb="4">
      <t>カカク</t>
    </rPh>
    <phoneticPr fontId="2"/>
  </si>
  <si>
    <t>購入手数料</t>
    <rPh sb="0" eb="2">
      <t>コウニュウ</t>
    </rPh>
    <rPh sb="2" eb="5">
      <t>テスウリョウ</t>
    </rPh>
    <phoneticPr fontId="2"/>
  </si>
  <si>
    <t>①</t>
    <phoneticPr fontId="2"/>
  </si>
  <si>
    <t>②</t>
    <phoneticPr fontId="2"/>
  </si>
  <si>
    <t>③＝①-②</t>
    <phoneticPr fontId="2"/>
  </si>
  <si>
    <t>生活防衛資金</t>
    <rPh sb="0" eb="2">
      <t>セイカツ</t>
    </rPh>
    <rPh sb="2" eb="4">
      <t>ボウエイ</t>
    </rPh>
    <rPh sb="4" eb="6">
      <t>シキン</t>
    </rPh>
    <phoneticPr fontId="2"/>
  </si>
  <si>
    <t>単位：万円</t>
    <rPh sb="0" eb="2">
      <t>タンイ</t>
    </rPh>
    <rPh sb="3" eb="5">
      <t>マンエン</t>
    </rPh>
    <phoneticPr fontId="2"/>
  </si>
  <si>
    <t>残額の使い方</t>
    <rPh sb="0" eb="2">
      <t>ザンガク</t>
    </rPh>
    <rPh sb="3" eb="4">
      <t>ツカ</t>
    </rPh>
    <rPh sb="5" eb="6">
      <t>カタ</t>
    </rPh>
    <phoneticPr fontId="2"/>
  </si>
  <si>
    <t>@33×6か月</t>
    <rPh sb="5" eb="6">
      <t>ゲツ</t>
    </rPh>
    <phoneticPr fontId="2"/>
  </si>
  <si>
    <t>⑤＝①－②－④</t>
    <phoneticPr fontId="2"/>
  </si>
  <si>
    <t>④</t>
    <phoneticPr fontId="2"/>
  </si>
  <si>
    <t>マンション頭金</t>
    <rPh sb="5" eb="7">
      <t>アタマキン</t>
    </rPh>
    <phoneticPr fontId="2"/>
  </si>
  <si>
    <t>y1</t>
    <phoneticPr fontId="2"/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</si>
  <si>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</si>
  <si>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</si>
  <si>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</si>
  <si>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</si>
  <si>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</si>
  <si>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</si>
  <si>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</si>
  <si>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</si>
  <si>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</si>
  <si>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</si>
  <si>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</si>
  <si>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</si>
  <si>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</si>
  <si>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</si>
  <si>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</si>
  <si>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</si>
  <si>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</si>
  <si>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</si>
  <si>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夫年齢</t>
    <rPh sb="0" eb="1">
      <t>オット</t>
    </rPh>
    <rPh sb="1" eb="3">
      <t>ネンレイ</t>
    </rPh>
    <phoneticPr fontId="2"/>
  </si>
  <si>
    <t>妻年齢</t>
    <rPh sb="0" eb="1">
      <t>ツマ</t>
    </rPh>
    <rPh sb="1" eb="3">
      <t>ネンレイ</t>
    </rPh>
    <phoneticPr fontId="2"/>
  </si>
  <si>
    <t>子ども①</t>
    <rPh sb="0" eb="1">
      <t>コ</t>
    </rPh>
    <phoneticPr fontId="2"/>
  </si>
  <si>
    <t>子ども②</t>
    <rPh sb="0" eb="1">
      <t>コ</t>
    </rPh>
    <phoneticPr fontId="2"/>
  </si>
  <si>
    <t>y20</t>
  </si>
  <si>
    <t>収入/夫</t>
    <rPh sb="0" eb="2">
      <t>シュウニュウ</t>
    </rPh>
    <rPh sb="3" eb="4">
      <t>オット</t>
    </rPh>
    <phoneticPr fontId="2"/>
  </si>
  <si>
    <t>収入/妻</t>
    <rPh sb="0" eb="2">
      <t>シュウニュウ</t>
    </rPh>
    <rPh sb="3" eb="4">
      <t>ツマ</t>
    </rPh>
    <phoneticPr fontId="2"/>
  </si>
  <si>
    <t>その他</t>
    <rPh sb="2" eb="3">
      <t>タ</t>
    </rPh>
    <phoneticPr fontId="2"/>
  </si>
  <si>
    <t>収入・計</t>
    <rPh sb="0" eb="2">
      <t>シュウニュウ</t>
    </rPh>
    <rPh sb="3" eb="4">
      <t>ケイ</t>
    </rPh>
    <phoneticPr fontId="2"/>
  </si>
  <si>
    <t>キャッシュフロー試算</t>
    <rPh sb="8" eb="10">
      <t>シサン</t>
    </rPh>
    <phoneticPr fontId="2"/>
  </si>
  <si>
    <t>→</t>
    <phoneticPr fontId="2"/>
  </si>
  <si>
    <t>住宅ローン借入額</t>
    <rPh sb="0" eb="2">
      <t>ジュウタク</t>
    </rPh>
    <rPh sb="5" eb="7">
      <t>カリイレ</t>
    </rPh>
    <rPh sb="7" eb="8">
      <t>ガク</t>
    </rPh>
    <phoneticPr fontId="2"/>
  </si>
  <si>
    <t>住宅ローン</t>
    <rPh sb="0" eb="2">
      <t>ジュウタク</t>
    </rPh>
    <phoneticPr fontId="2"/>
  </si>
  <si>
    <t>管理費・修繕</t>
    <rPh sb="0" eb="3">
      <t>カンリヒ</t>
    </rPh>
    <rPh sb="4" eb="6">
      <t>シュウゼン</t>
    </rPh>
    <phoneticPr fontId="2"/>
  </si>
  <si>
    <t>固定資産税</t>
    <rPh sb="0" eb="2">
      <t>コテイ</t>
    </rPh>
    <rPh sb="2" eb="5">
      <t>シサンゼイ</t>
    </rPh>
    <phoneticPr fontId="2"/>
  </si>
  <si>
    <t>年15</t>
    <rPh sb="0" eb="1">
      <t>ネン</t>
    </rPh>
    <phoneticPr fontId="2"/>
  </si>
  <si>
    <t>住宅ローン減税</t>
    <rPh sb="0" eb="2">
      <t>ジュウタク</t>
    </rPh>
    <rPh sb="5" eb="7">
      <t>ゲンゼイ</t>
    </rPh>
    <phoneticPr fontId="2"/>
  </si>
  <si>
    <t>年▲20</t>
    <rPh sb="0" eb="1">
      <t>ネン</t>
    </rPh>
    <phoneticPr fontId="2"/>
  </si>
  <si>
    <t>教育費①</t>
    <rPh sb="0" eb="3">
      <t>キョウイクヒ</t>
    </rPh>
    <phoneticPr fontId="2"/>
  </si>
  <si>
    <t>教育費②</t>
    <rPh sb="0" eb="3">
      <t>キョウイクヒ</t>
    </rPh>
    <phoneticPr fontId="2"/>
  </si>
  <si>
    <t>支出・計</t>
    <rPh sb="0" eb="2">
      <t>シシュツ</t>
    </rPh>
    <rPh sb="3" eb="4">
      <t>ケイ</t>
    </rPh>
    <phoneticPr fontId="2"/>
  </si>
  <si>
    <t>A</t>
    <phoneticPr fontId="2"/>
  </si>
  <si>
    <t>B</t>
    <phoneticPr fontId="2"/>
  </si>
  <si>
    <t>貯金</t>
    <rPh sb="0" eb="2">
      <t>チョキン</t>
    </rPh>
    <phoneticPr fontId="2"/>
  </si>
  <si>
    <t>貯金累計</t>
    <rPh sb="0" eb="2">
      <t>チョキン</t>
    </rPh>
    <rPh sb="2" eb="4">
      <t>ルイケイ</t>
    </rPh>
    <phoneticPr fontId="2"/>
  </si>
  <si>
    <t>A-B</t>
    <phoneticPr fontId="2"/>
  </si>
  <si>
    <t>@2.0/月</t>
    <phoneticPr fontId="2"/>
  </si>
  <si>
    <t>パターン①とパターン②の貯金差</t>
    <rPh sb="12" eb="14">
      <t>チョキン</t>
    </rPh>
    <rPh sb="14" eb="15">
      <t>サ</t>
    </rPh>
    <phoneticPr fontId="2"/>
  </si>
  <si>
    <t>累計</t>
    <rPh sb="0" eb="2">
      <t>ルイケイ</t>
    </rPh>
    <phoneticPr fontId="2"/>
  </si>
  <si>
    <t>(万円)</t>
    <rPh sb="1" eb="3">
      <t>マンエン</t>
    </rPh>
    <phoneticPr fontId="2"/>
  </si>
  <si>
    <t>手数料</t>
    <rPh sb="0" eb="3">
      <t>テスウリョウ</t>
    </rPh>
    <phoneticPr fontId="10"/>
  </si>
  <si>
    <t>売買契約書印紙代</t>
    <rPh sb="0" eb="2">
      <t>バイバイ</t>
    </rPh>
    <rPh sb="2" eb="5">
      <t>ケイヤクショ</t>
    </rPh>
    <rPh sb="5" eb="7">
      <t>インシ</t>
    </rPh>
    <rPh sb="7" eb="8">
      <t>ダイ</t>
    </rPh>
    <phoneticPr fontId="10"/>
  </si>
  <si>
    <t>登記費用</t>
    <rPh sb="0" eb="2">
      <t>トウキ</t>
    </rPh>
    <rPh sb="2" eb="4">
      <t>ヒヨウ</t>
    </rPh>
    <phoneticPr fontId="10"/>
  </si>
  <si>
    <t>融資手数料</t>
    <rPh sb="0" eb="2">
      <t>ユウシ</t>
    </rPh>
    <rPh sb="2" eb="5">
      <t>テスウリョウ</t>
    </rPh>
    <phoneticPr fontId="10"/>
  </si>
  <si>
    <t>金銭消費貸借契約（収入印紙）</t>
    <rPh sb="0" eb="2">
      <t>キンセン</t>
    </rPh>
    <rPh sb="2" eb="4">
      <t>ショウヒ</t>
    </rPh>
    <rPh sb="4" eb="6">
      <t>タイシャク</t>
    </rPh>
    <rPh sb="6" eb="8">
      <t>ケイヤク</t>
    </rPh>
    <rPh sb="9" eb="11">
      <t>シュウニュウ</t>
    </rPh>
    <rPh sb="11" eb="13">
      <t>インシ</t>
    </rPh>
    <phoneticPr fontId="10"/>
  </si>
  <si>
    <t>収入印紙</t>
    <rPh sb="0" eb="2">
      <t>シュウニュウ</t>
    </rPh>
    <rPh sb="2" eb="4">
      <t>インシ</t>
    </rPh>
    <phoneticPr fontId="10"/>
  </si>
  <si>
    <t>火災保険料</t>
    <rPh sb="0" eb="2">
      <t>カサイ</t>
    </rPh>
    <rPh sb="2" eb="5">
      <t>ホケンリョウ</t>
    </rPh>
    <phoneticPr fontId="10"/>
  </si>
  <si>
    <t>税金</t>
    <rPh sb="0" eb="2">
      <t>ゼイキン</t>
    </rPh>
    <phoneticPr fontId="10"/>
  </si>
  <si>
    <t>不動産取得税</t>
    <rPh sb="0" eb="3">
      <t>フドウサン</t>
    </rPh>
    <rPh sb="3" eb="5">
      <t>シュトク</t>
    </rPh>
    <rPh sb="5" eb="6">
      <t>ゼイ</t>
    </rPh>
    <phoneticPr fontId="10"/>
  </si>
  <si>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10"/>
  </si>
  <si>
    <t>物件価格×3％＋6万円×消費税</t>
    <rPh sb="0" eb="2">
      <t>ブッケン</t>
    </rPh>
    <rPh sb="2" eb="4">
      <t>カカク</t>
    </rPh>
    <rPh sb="9" eb="11">
      <t>マンエン</t>
    </rPh>
    <rPh sb="12" eb="15">
      <t>ショウヒゼイ</t>
    </rPh>
    <phoneticPr fontId="2"/>
  </si>
  <si>
    <t>手数料の項目です。</t>
    <rPh sb="0" eb="3">
      <t>テスウリョウ</t>
    </rPh>
    <rPh sb="4" eb="6">
      <t>コウモク</t>
    </rPh>
    <phoneticPr fontId="2"/>
  </si>
  <si>
    <t>借入額×2％＋消費税</t>
    <rPh sb="0" eb="2">
      <t>カリイレ</t>
    </rPh>
    <rPh sb="2" eb="3">
      <t>ガク</t>
    </rPh>
    <rPh sb="7" eb="10">
      <t>ショウヒゼイ</t>
    </rPh>
    <phoneticPr fontId="2"/>
  </si>
  <si>
    <t>仲介手数料</t>
    <rPh sb="0" eb="2">
      <t>チュウカイ</t>
    </rPh>
    <rPh sb="2" eb="5">
      <t>テスウリョウ</t>
    </rPh>
    <phoneticPr fontId="10"/>
  </si>
  <si>
    <t>目安</t>
    <rPh sb="0" eb="2">
      <t>メヤス</t>
    </rPh>
    <phoneticPr fontId="2"/>
  </si>
  <si>
    <t>借入額</t>
    <rPh sb="0" eb="2">
      <t>カリイレ</t>
    </rPh>
    <rPh sb="2" eb="3">
      <t>ガク</t>
    </rPh>
    <phoneticPr fontId="2"/>
  </si>
  <si>
    <t>引っ越し費用</t>
    <rPh sb="0" eb="1">
      <t>ヒ</t>
    </rPh>
    <rPh sb="2" eb="3">
      <t>コ</t>
    </rPh>
    <rPh sb="4" eb="6">
      <t>ヒヨウ</t>
    </rPh>
    <phoneticPr fontId="2"/>
  </si>
  <si>
    <t>合計</t>
    <rPh sb="0" eb="2">
      <t>ゴウケイ</t>
    </rPh>
    <phoneticPr fontId="2"/>
  </si>
  <si>
    <t>物件購入後</t>
    <rPh sb="0" eb="2">
      <t>ブッケン</t>
    </rPh>
    <rPh sb="2" eb="4">
      <t>コウニュウ</t>
    </rPh>
    <rPh sb="4" eb="5">
      <t>ゴ</t>
    </rPh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</si>
  <si>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</si>
  <si>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</si>
  <si>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変動金利</t>
    <rPh sb="0" eb="2">
      <t>ヘンドウ</t>
    </rPh>
    <rPh sb="2" eb="4">
      <t>キンリ</t>
    </rPh>
    <phoneticPr fontId="2"/>
  </si>
  <si>
    <t>0.5％、35年借入、ボーナス払いなし</t>
    <rPh sb="7" eb="8">
      <t>ネン</t>
    </rPh>
    <rPh sb="8" eb="10">
      <t>カリイレ</t>
    </rPh>
    <rPh sb="15" eb="16">
      <t>ハラ</t>
    </rPh>
    <phoneticPr fontId="2"/>
  </si>
  <si>
    <t>フラット35</t>
    <phoneticPr fontId="2"/>
  </si>
  <si>
    <t>1.45％、35年借入、ボーナス払いなし</t>
    <rPh sb="8" eb="9">
      <t>ネン</t>
    </rPh>
    <rPh sb="9" eb="11">
      <t>カリイレ</t>
    </rPh>
    <rPh sb="16" eb="17">
      <t>ハラ</t>
    </rPh>
    <phoneticPr fontId="2"/>
  </si>
  <si>
    <t>パターン①　変動金利</t>
    <rPh sb="6" eb="8">
      <t>ヘンドウ</t>
    </rPh>
    <rPh sb="8" eb="10">
      <t>キンリ</t>
    </rPh>
    <phoneticPr fontId="2"/>
  </si>
  <si>
    <t>パターン②　フラット35</t>
    <phoneticPr fontId="2"/>
  </si>
  <si>
    <t>@9.0/月</t>
    <phoneticPr fontId="2"/>
  </si>
  <si>
    <t>@10.6/月</t>
    <phoneticPr fontId="2"/>
  </si>
  <si>
    <t>生活費'@33</t>
    <rPh sb="0" eb="3">
      <t>セイカツヒ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</si>
</sst>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14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color indexed="12"/>
      <name val="ＭＳ Ｐゴシック"/>
      <family val="3"/>
      <charset val="128"/>
    </font>
    <font>
      <sz val="11"/>
      <name val="Century Gothic"/>
      <family val="2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Yu Gothic Medium"/>
      <family val="2"/>
      <charset val="128"/>
    </font>
    <font>
      <b/>
      <sz val="10"/>
      <name val="Yu Gothic Medium"/>
      <family val="2"/>
      <charset val="128"/>
    </font>
    <font>
      <b/>
      <sz val="10"/>
      <name val="Yu Gothic Mediu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color theme="1"/>
      <name val="Yu Gothic Medium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38" fontId="4" fillId="0" borderId="1" xfId="2" applyFont="1" applyBorder="1" applyAlignment="1"/>
    <xf numFmtId="38" fontId="4" fillId="0" borderId="1" xfId="0" applyNumberFormat="1" applyFont="1" applyBorder="1"/>
    <xf numFmtId="0" fontId="6" fillId="0" borderId="4" xfId="0" applyFont="1" applyBorder="1"/>
    <xf numFmtId="38" fontId="6" fillId="0" borderId="4" xfId="2" applyFont="1" applyBorder="1" applyAlignment="1"/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38" fontId="7" fillId="0" borderId="0" xfId="2" applyFont="1" applyAlignment="1">
      <alignment vertical="center" shrinkToFit="1"/>
    </xf>
    <xf numFmtId="38" fontId="7" fillId="0" borderId="0" xfId="2" quotePrefix="1" applyFont="1" applyAlignment="1">
      <alignment vertical="center" shrinkToFit="1"/>
    </xf>
    <xf numFmtId="38" fontId="7" fillId="4" borderId="0" xfId="2" applyFont="1" applyFill="1" applyAlignment="1">
      <alignment vertical="center" shrinkToFit="1"/>
    </xf>
    <xf numFmtId="38" fontId="7" fillId="0" borderId="0" xfId="2" applyFont="1" applyAlignment="1">
      <alignment horizontal="center" vertical="center" shrinkToFit="1"/>
    </xf>
    <xf numFmtId="38" fontId="7" fillId="0" borderId="0" xfId="2" applyFont="1" applyAlignment="1">
      <alignment horizontal="right" vertical="center" shrinkToFit="1"/>
    </xf>
    <xf numFmtId="176" fontId="7" fillId="0" borderId="0" xfId="1" applyNumberFormat="1" applyFont="1" applyAlignment="1">
      <alignment vertical="center" shrinkToFit="1"/>
    </xf>
    <xf numFmtId="38" fontId="7" fillId="2" borderId="0" xfId="2" applyFont="1" applyFill="1" applyAlignment="1">
      <alignment vertical="center"/>
    </xf>
    <xf numFmtId="38" fontId="7" fillId="2" borderId="0" xfId="2" applyFont="1" applyFill="1" applyAlignment="1">
      <alignment vertical="center" shrinkToFit="1"/>
    </xf>
    <xf numFmtId="38" fontId="9" fillId="0" borderId="0" xfId="2" applyFont="1" applyAlignment="1">
      <alignment vertical="center" shrinkToFit="1"/>
    </xf>
    <xf numFmtId="177" fontId="7" fillId="0" borderId="0" xfId="2" applyNumberFormat="1" applyFont="1" applyAlignment="1">
      <alignment vertical="center" shrinkToFit="1"/>
    </xf>
    <xf numFmtId="38" fontId="7" fillId="0" borderId="4" xfId="2" applyFont="1" applyBorder="1" applyAlignment="1">
      <alignment vertical="center" shrinkToFit="1"/>
    </xf>
    <xf numFmtId="0" fontId="7" fillId="0" borderId="4" xfId="2" applyNumberFormat="1" applyFont="1" applyBorder="1" applyAlignment="1">
      <alignment vertical="center" shrinkToFit="1"/>
    </xf>
    <xf numFmtId="38" fontId="7" fillId="0" borderId="4" xfId="2" applyFont="1" applyBorder="1" applyAlignment="1">
      <alignment vertical="center"/>
    </xf>
    <xf numFmtId="38" fontId="7" fillId="0" borderId="4" xfId="2" applyFont="1" applyBorder="1" applyAlignment="1">
      <alignment horizontal="right" vertical="center" shrinkToFit="1"/>
    </xf>
    <xf numFmtId="38" fontId="8" fillId="0" borderId="5" xfId="2" applyFont="1" applyBorder="1" applyAlignment="1">
      <alignment horizontal="right" vertical="center" shrinkToFit="1"/>
    </xf>
    <xf numFmtId="38" fontId="9" fillId="0" borderId="5" xfId="2" applyFont="1" applyBorder="1" applyAlignment="1">
      <alignment horizontal="center" vertical="center" shrinkToFit="1"/>
    </xf>
    <xf numFmtId="38" fontId="9" fillId="0" borderId="5" xfId="2" applyFont="1" applyBorder="1" applyAlignment="1">
      <alignment vertical="center" shrinkToFit="1"/>
    </xf>
    <xf numFmtId="38" fontId="8" fillId="0" borderId="0" xfId="2" applyFont="1" applyAlignment="1">
      <alignment vertical="center" shrinkToFit="1"/>
    </xf>
    <xf numFmtId="38" fontId="8" fillId="5" borderId="0" xfId="2" applyFont="1" applyFill="1" applyAlignment="1">
      <alignment vertical="center" shrinkToFit="1"/>
    </xf>
    <xf numFmtId="38" fontId="9" fillId="5" borderId="0" xfId="2" applyFont="1" applyFill="1" applyAlignment="1">
      <alignment horizontal="center" vertical="center" shrinkToFit="1"/>
    </xf>
    <xf numFmtId="38" fontId="9" fillId="0" borderId="4" xfId="2" applyFont="1" applyBorder="1" applyAlignment="1">
      <alignment vertical="center" shrinkToFit="1"/>
    </xf>
    <xf numFmtId="38" fontId="7" fillId="2" borderId="0" xfId="2" applyFont="1" applyFill="1" applyAlignment="1">
      <alignment horizontal="right" vertical="center" shrinkToFit="1"/>
    </xf>
    <xf numFmtId="38" fontId="11" fillId="0" borderId="0" xfId="2" applyFont="1" applyBorder="1"/>
    <xf numFmtId="38" fontId="11" fillId="0" borderId="0" xfId="2" applyFont="1" applyBorder="1" applyAlignment="1">
      <alignment vertical="center"/>
    </xf>
    <xf numFmtId="38" fontId="11" fillId="0" borderId="4" xfId="2" applyFont="1" applyBorder="1"/>
    <xf numFmtId="38" fontId="12" fillId="0" borderId="0" xfId="2" applyFont="1" applyBorder="1"/>
    <xf numFmtId="38" fontId="8" fillId="0" borderId="0" xfId="2" applyFont="1" applyAlignment="1">
      <alignment horizontal="center" vertical="center" wrapText="1" shrinkToFit="1"/>
    </xf>
    <xf numFmtId="38" fontId="7" fillId="4" borderId="0" xfId="2" applyFont="1" applyFill="1" applyAlignment="1">
      <alignment horizontal="center" vertical="center" shrinkToFit="1"/>
    </xf>
    <xf numFmtId="38" fontId="7" fillId="4" borderId="0" xfId="2" applyFont="1" applyFill="1" applyAlignment="1">
      <alignment horizontal="left" vertical="center" shrinkToFi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7" fillId="6" borderId="0" xfId="2" applyFont="1" applyFill="1" applyAlignment="1">
      <alignment vertical="center" shrinkToFit="1"/>
    </xf>
    <xf numFmtId="38" fontId="13" fillId="6" borderId="0" xfId="2" applyFont="1" applyFill="1" applyAlignment="1">
      <alignment vertical="center" shrinkToFit="1"/>
    </xf>
    <xf numFmtId="38" fontId="7" fillId="0" borderId="0" xfId="2" applyFont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645E-C263-4FA1-A62E-50D2958E503E}">
  <dimension ref="A1:Z54"/>
  <sheetViews>
    <sheetView tabSelected="1" view="pageBreakPreview" topLeftCell="A2" zoomScaleNormal="100" zoomScaleSheetLayoutView="100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A11" sqref="A11"/>
    </sheetView>
  </sheetViews>
  <sheetFormatPr defaultRowHeight="16.5" x14ac:dyDescent="0.15"/>
  <cols>
    <col min="1" max="16384" width="9" style="16"/>
  </cols>
  <sheetData>
    <row r="1" spans="1:22" hidden="1" x14ac:dyDescent="0.15">
      <c r="A1" s="16">
        <v>10000</v>
      </c>
    </row>
    <row r="2" spans="1:22" x14ac:dyDescent="0.15">
      <c r="A2" s="16" t="s">
        <v>33</v>
      </c>
    </row>
    <row r="3" spans="1:22" x14ac:dyDescent="0.15">
      <c r="A3" s="43" t="s">
        <v>22</v>
      </c>
      <c r="B3" s="43"/>
      <c r="C3" s="43"/>
      <c r="E3" s="43" t="s">
        <v>26</v>
      </c>
      <c r="F3" s="43"/>
      <c r="G3" s="43"/>
      <c r="I3" s="43" t="s">
        <v>106</v>
      </c>
      <c r="J3" s="43"/>
      <c r="K3" s="43"/>
      <c r="M3" s="43" t="s">
        <v>38</v>
      </c>
      <c r="N3" s="43"/>
      <c r="O3" s="43"/>
      <c r="R3" s="43" t="s">
        <v>69</v>
      </c>
      <c r="S3" s="43"/>
    </row>
    <row r="4" spans="1:22" x14ac:dyDescent="0.15">
      <c r="B4" s="16" t="s">
        <v>23</v>
      </c>
      <c r="C4" s="16" t="s">
        <v>24</v>
      </c>
      <c r="E4" s="16" t="s">
        <v>27</v>
      </c>
      <c r="F4" s="52">
        <v>4000</v>
      </c>
      <c r="I4" s="16" t="s">
        <v>25</v>
      </c>
      <c r="J4" s="16">
        <f>B7-F5</f>
        <v>1100</v>
      </c>
      <c r="K4" s="16" t="s">
        <v>31</v>
      </c>
      <c r="M4" s="16" t="s">
        <v>34</v>
      </c>
      <c r="N4" s="16">
        <f>B7-F5-J5</f>
        <v>900</v>
      </c>
      <c r="O4" s="16" t="s">
        <v>36</v>
      </c>
    </row>
    <row r="5" spans="1:22" x14ac:dyDescent="0.15">
      <c r="A5" s="16" t="s">
        <v>107</v>
      </c>
      <c r="B5" s="51">
        <v>800</v>
      </c>
      <c r="C5" s="16">
        <f>B5*0.8</f>
        <v>640</v>
      </c>
      <c r="E5" s="16" t="s">
        <v>28</v>
      </c>
      <c r="F5" s="16">
        <f>F4*0.1</f>
        <v>400</v>
      </c>
      <c r="G5" s="16" t="s">
        <v>30</v>
      </c>
      <c r="I5" s="16" t="s">
        <v>32</v>
      </c>
      <c r="J5" s="16">
        <f>ROUNDUP(33*6,-2)</f>
        <v>200</v>
      </c>
      <c r="K5" s="16" t="s">
        <v>37</v>
      </c>
      <c r="N5" s="51">
        <v>500</v>
      </c>
      <c r="O5" s="17"/>
      <c r="P5" s="17"/>
      <c r="Q5" s="19" t="s">
        <v>68</v>
      </c>
      <c r="R5" s="16">
        <f>$F$4-N5</f>
        <v>3500</v>
      </c>
    </row>
    <row r="6" spans="1:22" x14ac:dyDescent="0.15">
      <c r="A6" s="16" t="s">
        <v>108</v>
      </c>
      <c r="B6" s="51">
        <v>200</v>
      </c>
      <c r="C6" s="16">
        <f>B6*0.8</f>
        <v>160</v>
      </c>
      <c r="K6" s="17" t="s">
        <v>35</v>
      </c>
      <c r="P6" s="17"/>
      <c r="Q6" s="19"/>
      <c r="R6" s="16" t="s">
        <v>109</v>
      </c>
      <c r="S6" s="53" t="s">
        <v>110</v>
      </c>
    </row>
    <row r="7" spans="1:22" x14ac:dyDescent="0.15">
      <c r="A7" s="16" t="s">
        <v>25</v>
      </c>
      <c r="B7" s="51">
        <v>1500</v>
      </c>
      <c r="C7" s="16" t="s">
        <v>29</v>
      </c>
      <c r="R7" s="16" t="s">
        <v>111</v>
      </c>
      <c r="S7" s="53" t="s">
        <v>112</v>
      </c>
    </row>
    <row r="9" spans="1:22" s="18" customFormat="1" x14ac:dyDescent="0.15">
      <c r="A9" s="44" t="s">
        <v>67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x14ac:dyDescent="0.15">
      <c r="C10" s="20" t="s">
        <v>39</v>
      </c>
      <c r="D10" s="20" t="s">
        <v>40</v>
      </c>
      <c r="E10" s="20" t="s">
        <v>41</v>
      </c>
      <c r="F10" s="20" t="s">
        <v>42</v>
      </c>
      <c r="G10" s="20" t="s">
        <v>43</v>
      </c>
      <c r="H10" s="20" t="s">
        <v>44</v>
      </c>
      <c r="I10" s="20" t="s">
        <v>45</v>
      </c>
      <c r="J10" s="20" t="s">
        <v>46</v>
      </c>
      <c r="K10" s="20" t="s">
        <v>47</v>
      </c>
      <c r="L10" s="20" t="s">
        <v>48</v>
      </c>
      <c r="M10" s="20" t="s">
        <v>49</v>
      </c>
      <c r="N10" s="20" t="s">
        <v>50</v>
      </c>
      <c r="O10" s="20" t="s">
        <v>51</v>
      </c>
      <c r="P10" s="20" t="s">
        <v>52</v>
      </c>
      <c r="Q10" s="20" t="s">
        <v>53</v>
      </c>
      <c r="R10" s="20" t="s">
        <v>54</v>
      </c>
      <c r="S10" s="20" t="s">
        <v>55</v>
      </c>
      <c r="T10" s="20" t="s">
        <v>56</v>
      </c>
      <c r="U10" s="20" t="s">
        <v>57</v>
      </c>
      <c r="V10" s="20" t="s">
        <v>62</v>
      </c>
    </row>
    <row r="11" spans="1:22" x14ac:dyDescent="0.15">
      <c r="B11" s="26" t="s">
        <v>0</v>
      </c>
      <c r="C11" s="27">
        <v>2019</v>
      </c>
      <c r="D11" s="27">
        <v>2020</v>
      </c>
      <c r="E11" s="27">
        <v>2021</v>
      </c>
      <c r="F11" s="27">
        <v>2022</v>
      </c>
      <c r="G11" s="27">
        <v>2023</v>
      </c>
      <c r="H11" s="27">
        <v>2024</v>
      </c>
      <c r="I11" s="27">
        <v>2025</v>
      </c>
      <c r="J11" s="27">
        <v>2026</v>
      </c>
      <c r="K11" s="27">
        <v>2027</v>
      </c>
      <c r="L11" s="27">
        <v>2028</v>
      </c>
      <c r="M11" s="27">
        <v>2029</v>
      </c>
      <c r="N11" s="27">
        <v>2030</v>
      </c>
      <c r="O11" s="27">
        <v>2031</v>
      </c>
      <c r="P11" s="27">
        <v>2032</v>
      </c>
      <c r="Q11" s="27">
        <v>2033</v>
      </c>
      <c r="R11" s="27">
        <v>2034</v>
      </c>
      <c r="S11" s="27">
        <v>2035</v>
      </c>
      <c r="T11" s="27">
        <v>2036</v>
      </c>
      <c r="U11" s="27">
        <v>2037</v>
      </c>
      <c r="V11" s="27">
        <v>2038</v>
      </c>
    </row>
    <row r="12" spans="1:22" x14ac:dyDescent="0.15">
      <c r="B12" s="16" t="s">
        <v>58</v>
      </c>
      <c r="C12" s="16">
        <v>35</v>
      </c>
      <c r="D12" s="16">
        <f>C12+1</f>
        <v>36</v>
      </c>
      <c r="E12" s="16">
        <f>D12+1</f>
        <v>37</v>
      </c>
      <c r="F12" s="16">
        <f t="shared" ref="F12:V15" si="0">E12+1</f>
        <v>38</v>
      </c>
      <c r="G12" s="16">
        <f t="shared" si="0"/>
        <v>39</v>
      </c>
      <c r="H12" s="16">
        <f t="shared" si="0"/>
        <v>40</v>
      </c>
      <c r="I12" s="16">
        <f t="shared" si="0"/>
        <v>41</v>
      </c>
      <c r="J12" s="16">
        <f t="shared" si="0"/>
        <v>42</v>
      </c>
      <c r="K12" s="16">
        <f t="shared" si="0"/>
        <v>43</v>
      </c>
      <c r="L12" s="16">
        <f t="shared" si="0"/>
        <v>44</v>
      </c>
      <c r="M12" s="16">
        <f t="shared" si="0"/>
        <v>45</v>
      </c>
      <c r="N12" s="16">
        <f t="shared" si="0"/>
        <v>46</v>
      </c>
      <c r="O12" s="16">
        <f t="shared" si="0"/>
        <v>47</v>
      </c>
      <c r="P12" s="16">
        <f t="shared" si="0"/>
        <v>48</v>
      </c>
      <c r="Q12" s="16">
        <f t="shared" si="0"/>
        <v>49</v>
      </c>
      <c r="R12" s="16">
        <f t="shared" si="0"/>
        <v>50</v>
      </c>
      <c r="S12" s="16">
        <f t="shared" si="0"/>
        <v>51</v>
      </c>
      <c r="T12" s="16">
        <f t="shared" si="0"/>
        <v>52</v>
      </c>
      <c r="U12" s="16">
        <f t="shared" si="0"/>
        <v>53</v>
      </c>
      <c r="V12" s="16">
        <f t="shared" si="0"/>
        <v>54</v>
      </c>
    </row>
    <row r="13" spans="1:22" x14ac:dyDescent="0.15">
      <c r="B13" s="16" t="s">
        <v>59</v>
      </c>
      <c r="C13" s="16">
        <v>35</v>
      </c>
      <c r="D13" s="16">
        <f t="shared" ref="D13:E15" si="1">C13+1</f>
        <v>36</v>
      </c>
      <c r="E13" s="16">
        <f t="shared" si="1"/>
        <v>37</v>
      </c>
      <c r="F13" s="16">
        <f t="shared" si="0"/>
        <v>38</v>
      </c>
      <c r="G13" s="16">
        <f t="shared" si="0"/>
        <v>39</v>
      </c>
      <c r="H13" s="16">
        <f t="shared" si="0"/>
        <v>40</v>
      </c>
      <c r="I13" s="16">
        <f t="shared" si="0"/>
        <v>41</v>
      </c>
      <c r="J13" s="16">
        <f t="shared" si="0"/>
        <v>42</v>
      </c>
      <c r="K13" s="16">
        <f t="shared" si="0"/>
        <v>43</v>
      </c>
      <c r="L13" s="16">
        <f t="shared" si="0"/>
        <v>44</v>
      </c>
      <c r="M13" s="16">
        <f t="shared" si="0"/>
        <v>45</v>
      </c>
      <c r="N13" s="16">
        <f t="shared" si="0"/>
        <v>46</v>
      </c>
      <c r="O13" s="16">
        <f t="shared" si="0"/>
        <v>47</v>
      </c>
      <c r="P13" s="16">
        <f t="shared" si="0"/>
        <v>48</v>
      </c>
      <c r="Q13" s="16">
        <f t="shared" si="0"/>
        <v>49</v>
      </c>
      <c r="R13" s="16">
        <f t="shared" si="0"/>
        <v>50</v>
      </c>
      <c r="S13" s="16">
        <f t="shared" si="0"/>
        <v>51</v>
      </c>
      <c r="T13" s="16">
        <f t="shared" si="0"/>
        <v>52</v>
      </c>
      <c r="U13" s="16">
        <f t="shared" si="0"/>
        <v>53</v>
      </c>
      <c r="V13" s="16">
        <f t="shared" si="0"/>
        <v>54</v>
      </c>
    </row>
    <row r="14" spans="1:22" x14ac:dyDescent="0.15">
      <c r="B14" s="16" t="s">
        <v>60</v>
      </c>
      <c r="C14" s="16">
        <v>2</v>
      </c>
      <c r="D14" s="16">
        <f t="shared" si="1"/>
        <v>3</v>
      </c>
      <c r="E14" s="16">
        <f t="shared" si="1"/>
        <v>4</v>
      </c>
      <c r="F14" s="16">
        <f t="shared" si="0"/>
        <v>5</v>
      </c>
      <c r="G14" s="16">
        <f t="shared" si="0"/>
        <v>6</v>
      </c>
      <c r="H14" s="16">
        <f t="shared" si="0"/>
        <v>7</v>
      </c>
      <c r="I14" s="16">
        <f t="shared" si="0"/>
        <v>8</v>
      </c>
      <c r="J14" s="16">
        <f t="shared" si="0"/>
        <v>9</v>
      </c>
      <c r="K14" s="16">
        <f t="shared" si="0"/>
        <v>10</v>
      </c>
      <c r="L14" s="16">
        <f t="shared" si="0"/>
        <v>11</v>
      </c>
      <c r="M14" s="16">
        <f t="shared" si="0"/>
        <v>12</v>
      </c>
      <c r="N14" s="16">
        <f t="shared" si="0"/>
        <v>13</v>
      </c>
      <c r="O14" s="16">
        <f t="shared" si="0"/>
        <v>14</v>
      </c>
      <c r="P14" s="16">
        <f t="shared" si="0"/>
        <v>15</v>
      </c>
      <c r="Q14" s="16">
        <f t="shared" si="0"/>
        <v>16</v>
      </c>
      <c r="R14" s="16">
        <f t="shared" si="0"/>
        <v>17</v>
      </c>
      <c r="S14" s="16">
        <f t="shared" si="0"/>
        <v>18</v>
      </c>
      <c r="T14" s="16">
        <f t="shared" si="0"/>
        <v>19</v>
      </c>
      <c r="U14" s="16">
        <f t="shared" si="0"/>
        <v>20</v>
      </c>
      <c r="V14" s="16">
        <f t="shared" si="0"/>
        <v>21</v>
      </c>
    </row>
    <row r="15" spans="1:22" x14ac:dyDescent="0.15">
      <c r="B15" s="26" t="s">
        <v>61</v>
      </c>
      <c r="C15" s="26"/>
      <c r="D15" s="26">
        <v>0</v>
      </c>
      <c r="E15" s="26">
        <f t="shared" si="1"/>
        <v>1</v>
      </c>
      <c r="F15" s="26">
        <f t="shared" si="0"/>
        <v>2</v>
      </c>
      <c r="G15" s="26">
        <f t="shared" si="0"/>
        <v>3</v>
      </c>
      <c r="H15" s="26">
        <f t="shared" si="0"/>
        <v>4</v>
      </c>
      <c r="I15" s="26">
        <f t="shared" si="0"/>
        <v>5</v>
      </c>
      <c r="J15" s="26">
        <f t="shared" si="0"/>
        <v>6</v>
      </c>
      <c r="K15" s="26">
        <f t="shared" si="0"/>
        <v>7</v>
      </c>
      <c r="L15" s="26">
        <f t="shared" si="0"/>
        <v>8</v>
      </c>
      <c r="M15" s="26">
        <f t="shared" si="0"/>
        <v>9</v>
      </c>
      <c r="N15" s="26">
        <f t="shared" si="0"/>
        <v>10</v>
      </c>
      <c r="O15" s="26">
        <f t="shared" si="0"/>
        <v>11</v>
      </c>
      <c r="P15" s="26">
        <f t="shared" si="0"/>
        <v>12</v>
      </c>
      <c r="Q15" s="26">
        <f t="shared" si="0"/>
        <v>13</v>
      </c>
      <c r="R15" s="26">
        <f t="shared" si="0"/>
        <v>14</v>
      </c>
      <c r="S15" s="26">
        <f t="shared" si="0"/>
        <v>15</v>
      </c>
      <c r="T15" s="26">
        <f t="shared" si="0"/>
        <v>16</v>
      </c>
      <c r="U15" s="26">
        <f t="shared" si="0"/>
        <v>17</v>
      </c>
      <c r="V15" s="26">
        <f t="shared" si="0"/>
        <v>18</v>
      </c>
    </row>
    <row r="17" spans="1:26" s="23" customFormat="1" x14ac:dyDescent="0.15">
      <c r="A17" s="22" t="s">
        <v>113</v>
      </c>
      <c r="V17" s="37" t="s">
        <v>87</v>
      </c>
    </row>
    <row r="18" spans="1:26" x14ac:dyDescent="0.15">
      <c r="A18" s="28"/>
      <c r="B18" s="26"/>
      <c r="C18" s="29" t="str">
        <f>C10</f>
        <v>y1</v>
      </c>
      <c r="D18" s="29" t="str">
        <f t="shared" ref="D18:V18" si="2">D10</f>
        <v>y2</v>
      </c>
      <c r="E18" s="29" t="str">
        <f t="shared" si="2"/>
        <v>y3</v>
      </c>
      <c r="F18" s="29" t="str">
        <f t="shared" si="2"/>
        <v>y4</v>
      </c>
      <c r="G18" s="29" t="str">
        <f t="shared" si="2"/>
        <v>y5</v>
      </c>
      <c r="H18" s="29" t="str">
        <f t="shared" si="2"/>
        <v>y6</v>
      </c>
      <c r="I18" s="29" t="str">
        <f t="shared" si="2"/>
        <v>y7</v>
      </c>
      <c r="J18" s="29" t="str">
        <f t="shared" si="2"/>
        <v>y8</v>
      </c>
      <c r="K18" s="29" t="str">
        <f t="shared" si="2"/>
        <v>y9</v>
      </c>
      <c r="L18" s="29" t="str">
        <f t="shared" si="2"/>
        <v>y10</v>
      </c>
      <c r="M18" s="29" t="str">
        <f t="shared" si="2"/>
        <v>y11</v>
      </c>
      <c r="N18" s="29" t="str">
        <f t="shared" si="2"/>
        <v>y12</v>
      </c>
      <c r="O18" s="29" t="str">
        <f t="shared" si="2"/>
        <v>y13</v>
      </c>
      <c r="P18" s="29" t="str">
        <f t="shared" si="2"/>
        <v>y14</v>
      </c>
      <c r="Q18" s="29" t="str">
        <f t="shared" si="2"/>
        <v>y15</v>
      </c>
      <c r="R18" s="29" t="str">
        <f t="shared" si="2"/>
        <v>y16</v>
      </c>
      <c r="S18" s="29" t="str">
        <f t="shared" si="2"/>
        <v>y17</v>
      </c>
      <c r="T18" s="29" t="str">
        <f t="shared" si="2"/>
        <v>y18</v>
      </c>
      <c r="U18" s="29" t="str">
        <f t="shared" si="2"/>
        <v>y19</v>
      </c>
      <c r="V18" s="29" t="str">
        <f t="shared" si="2"/>
        <v>y20</v>
      </c>
    </row>
    <row r="19" spans="1:26" x14ac:dyDescent="0.15">
      <c r="A19" s="20" t="s">
        <v>63</v>
      </c>
      <c r="B19" s="21">
        <v>0.02</v>
      </c>
      <c r="C19" s="16">
        <f>$C$5*(1+$B19)</f>
        <v>652.79999999999995</v>
      </c>
      <c r="D19" s="16">
        <f>C19*(1+$B$19)</f>
        <v>665.85599999999999</v>
      </c>
      <c r="E19" s="16">
        <f t="shared" ref="E19:V20" si="3">D19*(1+$B$19)</f>
        <v>679.17312000000004</v>
      </c>
      <c r="F19" s="16">
        <f t="shared" si="3"/>
        <v>692.75658240000007</v>
      </c>
      <c r="G19" s="16">
        <f t="shared" si="3"/>
        <v>706.61171404800007</v>
      </c>
      <c r="H19" s="16">
        <f t="shared" si="3"/>
        <v>720.74394832896007</v>
      </c>
      <c r="I19" s="16">
        <f t="shared" si="3"/>
        <v>735.15882729553925</v>
      </c>
      <c r="J19" s="16">
        <f t="shared" si="3"/>
        <v>749.86200384145002</v>
      </c>
      <c r="K19" s="16">
        <f t="shared" si="3"/>
        <v>764.85924391827905</v>
      </c>
      <c r="L19" s="16">
        <f t="shared" si="3"/>
        <v>780.1564287966446</v>
      </c>
      <c r="M19" s="16">
        <f t="shared" si="3"/>
        <v>795.75955737257755</v>
      </c>
      <c r="N19" s="16">
        <f t="shared" si="3"/>
        <v>811.67474852002908</v>
      </c>
      <c r="O19" s="16">
        <f t="shared" si="3"/>
        <v>827.90824349042964</v>
      </c>
      <c r="P19" s="16">
        <f t="shared" si="3"/>
        <v>844.46640836023823</v>
      </c>
      <c r="Q19" s="16">
        <f t="shared" si="3"/>
        <v>861.35573652744301</v>
      </c>
      <c r="R19" s="16">
        <f t="shared" si="3"/>
        <v>878.58285125799193</v>
      </c>
      <c r="S19" s="16">
        <f t="shared" si="3"/>
        <v>896.15450828315181</v>
      </c>
      <c r="T19" s="16">
        <f t="shared" si="3"/>
        <v>914.07759844881491</v>
      </c>
      <c r="U19" s="16">
        <f t="shared" si="3"/>
        <v>932.35915041779117</v>
      </c>
      <c r="V19" s="16">
        <f t="shared" si="3"/>
        <v>951.00633342614697</v>
      </c>
    </row>
    <row r="20" spans="1:26" x14ac:dyDescent="0.15">
      <c r="A20" s="20" t="s">
        <v>64</v>
      </c>
      <c r="B20" s="21">
        <v>0.01</v>
      </c>
      <c r="C20" s="16">
        <f>$C$6*(1+$B20)</f>
        <v>161.6</v>
      </c>
      <c r="D20" s="16">
        <f>C20*(1+$B$19)</f>
        <v>164.83199999999999</v>
      </c>
      <c r="E20" s="16">
        <f t="shared" ref="E20" si="4">D20*(1+$B$19)</f>
        <v>168.12863999999999</v>
      </c>
      <c r="F20" s="16">
        <f t="shared" ref="F20" si="5">E20*(1+$B$19)</f>
        <v>171.4912128</v>
      </c>
      <c r="G20" s="16">
        <f t="shared" ref="G20" si="6">F20*(1+$B$19)</f>
        <v>174.92103705599999</v>
      </c>
      <c r="H20" s="16">
        <f t="shared" ref="H20" si="7">G20*(1+$B$19)</f>
        <v>178.41945779712</v>
      </c>
      <c r="I20" s="16">
        <f t="shared" ref="I20" si="8">H20*(1+$B$19)</f>
        <v>181.98784695306242</v>
      </c>
      <c r="J20" s="16">
        <f t="shared" ref="J20" si="9">I20*(1+$B$19)</f>
        <v>185.62760389212366</v>
      </c>
      <c r="K20" s="16">
        <f t="shared" ref="K20" si="10">J20*(1+$B$19)</f>
        <v>189.34015596996613</v>
      </c>
      <c r="L20" s="16">
        <f t="shared" ref="L20" si="11">K20*(1+$B$19)</f>
        <v>193.12695908936547</v>
      </c>
      <c r="M20" s="16">
        <f t="shared" ref="M20" si="12">L20*(1+$B$19)</f>
        <v>196.9894982711528</v>
      </c>
      <c r="N20" s="16">
        <f t="shared" ref="N20" si="13">M20*(1+$B$19)</f>
        <v>200.92928823657584</v>
      </c>
      <c r="O20" s="16">
        <f t="shared" ref="O20" si="14">N20*(1+$B$19)</f>
        <v>204.94787400130735</v>
      </c>
      <c r="P20" s="16">
        <f t="shared" ref="P20" si="15">O20*(1+$B$19)</f>
        <v>209.0468314813335</v>
      </c>
      <c r="Q20" s="16">
        <f t="shared" ref="Q20" si="16">P20*(1+$B$19)</f>
        <v>213.22776811096017</v>
      </c>
      <c r="R20" s="16">
        <f t="shared" ref="R20" si="17">Q20*(1+$B$19)</f>
        <v>217.49232347317937</v>
      </c>
      <c r="S20" s="16">
        <f t="shared" ref="S20" si="18">R20*(1+$B$19)</f>
        <v>221.84216994264295</v>
      </c>
      <c r="T20" s="16">
        <f t="shared" ref="T20" si="19">S20*(1+$B$19)</f>
        <v>226.27901334149581</v>
      </c>
      <c r="U20" s="16">
        <f t="shared" ref="U20" si="20">T20*(1+$B$19)</f>
        <v>230.80459360832575</v>
      </c>
      <c r="V20" s="16">
        <f t="shared" ref="V20" si="21">U20*(1+$B$19)</f>
        <v>235.42068548049227</v>
      </c>
    </row>
    <row r="21" spans="1:26" x14ac:dyDescent="0.15">
      <c r="A21" s="20" t="s">
        <v>65</v>
      </c>
      <c r="B21" s="21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</row>
    <row r="22" spans="1:26" s="24" customFormat="1" ht="17.25" thickBot="1" x14ac:dyDescent="0.2">
      <c r="A22" s="30" t="s">
        <v>66</v>
      </c>
      <c r="B22" s="31" t="s">
        <v>79</v>
      </c>
      <c r="C22" s="32">
        <f>SUM(C19:C21)</f>
        <v>814.4</v>
      </c>
      <c r="D22" s="32">
        <f t="shared" ref="D22:V22" si="22">SUM(D19:D21)</f>
        <v>830.68799999999999</v>
      </c>
      <c r="E22" s="32">
        <f t="shared" si="22"/>
        <v>847.30176000000006</v>
      </c>
      <c r="F22" s="32">
        <f t="shared" si="22"/>
        <v>864.24779520000004</v>
      </c>
      <c r="G22" s="32">
        <f t="shared" si="22"/>
        <v>881.532751104</v>
      </c>
      <c r="H22" s="32">
        <f t="shared" si="22"/>
        <v>899.16340612608008</v>
      </c>
      <c r="I22" s="32">
        <f t="shared" si="22"/>
        <v>917.1466742486017</v>
      </c>
      <c r="J22" s="32">
        <f t="shared" si="22"/>
        <v>935.48960773357362</v>
      </c>
      <c r="K22" s="32">
        <f t="shared" si="22"/>
        <v>954.19939988824513</v>
      </c>
      <c r="L22" s="32">
        <f t="shared" si="22"/>
        <v>973.28338788601013</v>
      </c>
      <c r="M22" s="32">
        <f t="shared" si="22"/>
        <v>992.74905564373034</v>
      </c>
      <c r="N22" s="32">
        <f t="shared" si="22"/>
        <v>1012.604036756605</v>
      </c>
      <c r="O22" s="32">
        <f t="shared" si="22"/>
        <v>1032.856117491737</v>
      </c>
      <c r="P22" s="32">
        <f t="shared" si="22"/>
        <v>1053.5132398415717</v>
      </c>
      <c r="Q22" s="32">
        <f t="shared" si="22"/>
        <v>1074.5835046384032</v>
      </c>
      <c r="R22" s="32">
        <f t="shared" si="22"/>
        <v>1096.0751747311713</v>
      </c>
      <c r="S22" s="32">
        <f t="shared" si="22"/>
        <v>1117.9966782257948</v>
      </c>
      <c r="T22" s="32">
        <f t="shared" si="22"/>
        <v>1140.3566117903108</v>
      </c>
      <c r="U22" s="32">
        <f t="shared" si="22"/>
        <v>1163.163744026117</v>
      </c>
      <c r="V22" s="32">
        <f t="shared" si="22"/>
        <v>1186.4270189066392</v>
      </c>
    </row>
    <row r="23" spans="1:26" ht="17.25" thickTop="1" x14ac:dyDescent="0.15">
      <c r="A23" s="16" t="s">
        <v>70</v>
      </c>
      <c r="B23" s="17" t="s">
        <v>115</v>
      </c>
      <c r="C23" s="16">
        <f>9*12</f>
        <v>108</v>
      </c>
      <c r="D23" s="16">
        <f>C23</f>
        <v>108</v>
      </c>
      <c r="E23" s="16">
        <f t="shared" ref="E23:T25" si="23">D23</f>
        <v>108</v>
      </c>
      <c r="F23" s="16">
        <f t="shared" si="23"/>
        <v>108</v>
      </c>
      <c r="G23" s="16">
        <f t="shared" si="23"/>
        <v>108</v>
      </c>
      <c r="H23" s="16">
        <f t="shared" si="23"/>
        <v>108</v>
      </c>
      <c r="I23" s="16">
        <f t="shared" si="23"/>
        <v>108</v>
      </c>
      <c r="J23" s="16">
        <f t="shared" si="23"/>
        <v>108</v>
      </c>
      <c r="K23" s="16">
        <f t="shared" si="23"/>
        <v>108</v>
      </c>
      <c r="L23" s="16">
        <f t="shared" si="23"/>
        <v>108</v>
      </c>
      <c r="M23" s="16">
        <f t="shared" si="23"/>
        <v>108</v>
      </c>
      <c r="N23" s="16">
        <f t="shared" si="23"/>
        <v>108</v>
      </c>
      <c r="O23" s="16">
        <f t="shared" si="23"/>
        <v>108</v>
      </c>
      <c r="P23" s="16">
        <f t="shared" si="23"/>
        <v>108</v>
      </c>
      <c r="Q23" s="16">
        <f t="shared" si="23"/>
        <v>108</v>
      </c>
      <c r="R23" s="16">
        <f t="shared" si="23"/>
        <v>108</v>
      </c>
      <c r="S23" s="16">
        <f t="shared" si="23"/>
        <v>108</v>
      </c>
      <c r="T23" s="16">
        <f t="shared" si="23"/>
        <v>108</v>
      </c>
      <c r="U23" s="16">
        <f t="shared" ref="U23:V25" si="24">T23</f>
        <v>108</v>
      </c>
      <c r="V23" s="16">
        <f t="shared" si="24"/>
        <v>108</v>
      </c>
    </row>
    <row r="24" spans="1:26" x14ac:dyDescent="0.15">
      <c r="A24" s="16" t="s">
        <v>71</v>
      </c>
      <c r="B24" s="17" t="s">
        <v>84</v>
      </c>
      <c r="C24" s="16">
        <f>2*12</f>
        <v>24</v>
      </c>
      <c r="D24" s="16">
        <f>C24</f>
        <v>24</v>
      </c>
      <c r="E24" s="16">
        <f t="shared" si="23"/>
        <v>24</v>
      </c>
      <c r="F24" s="16">
        <f t="shared" si="23"/>
        <v>24</v>
      </c>
      <c r="G24" s="16">
        <f t="shared" si="23"/>
        <v>24</v>
      </c>
      <c r="H24" s="16">
        <f t="shared" si="23"/>
        <v>24</v>
      </c>
      <c r="I24" s="16">
        <f t="shared" si="23"/>
        <v>24</v>
      </c>
      <c r="J24" s="16">
        <f t="shared" si="23"/>
        <v>24</v>
      </c>
      <c r="K24" s="16">
        <f t="shared" si="23"/>
        <v>24</v>
      </c>
      <c r="L24" s="16">
        <f t="shared" si="23"/>
        <v>24</v>
      </c>
      <c r="M24" s="16">
        <f t="shared" si="23"/>
        <v>24</v>
      </c>
      <c r="N24" s="16">
        <f t="shared" si="23"/>
        <v>24</v>
      </c>
      <c r="O24" s="16">
        <f t="shared" si="23"/>
        <v>24</v>
      </c>
      <c r="P24" s="16">
        <f t="shared" si="23"/>
        <v>24</v>
      </c>
      <c r="Q24" s="16">
        <f t="shared" si="23"/>
        <v>24</v>
      </c>
      <c r="R24" s="16">
        <f t="shared" si="23"/>
        <v>24</v>
      </c>
      <c r="S24" s="16">
        <f t="shared" si="23"/>
        <v>24</v>
      </c>
      <c r="T24" s="16">
        <f t="shared" si="23"/>
        <v>24</v>
      </c>
      <c r="U24" s="16">
        <f t="shared" si="24"/>
        <v>24</v>
      </c>
      <c r="V24" s="16">
        <f t="shared" si="24"/>
        <v>24</v>
      </c>
    </row>
    <row r="25" spans="1:26" x14ac:dyDescent="0.15">
      <c r="A25" s="16" t="s">
        <v>72</v>
      </c>
      <c r="B25" s="16" t="s">
        <v>73</v>
      </c>
      <c r="C25" s="16">
        <v>15</v>
      </c>
      <c r="D25" s="16">
        <f>C25</f>
        <v>15</v>
      </c>
      <c r="E25" s="16">
        <f t="shared" si="23"/>
        <v>15</v>
      </c>
      <c r="F25" s="16">
        <f t="shared" si="23"/>
        <v>15</v>
      </c>
      <c r="G25" s="16">
        <f t="shared" si="23"/>
        <v>15</v>
      </c>
      <c r="H25" s="16">
        <f t="shared" si="23"/>
        <v>15</v>
      </c>
      <c r="I25" s="16">
        <f t="shared" si="23"/>
        <v>15</v>
      </c>
      <c r="J25" s="16">
        <f t="shared" si="23"/>
        <v>15</v>
      </c>
      <c r="K25" s="16">
        <f t="shared" si="23"/>
        <v>15</v>
      </c>
      <c r="L25" s="16">
        <f t="shared" si="23"/>
        <v>15</v>
      </c>
      <c r="M25" s="16">
        <f t="shared" si="23"/>
        <v>15</v>
      </c>
      <c r="N25" s="16">
        <f t="shared" si="23"/>
        <v>15</v>
      </c>
      <c r="O25" s="16">
        <f t="shared" si="23"/>
        <v>15</v>
      </c>
      <c r="P25" s="16">
        <f t="shared" si="23"/>
        <v>15</v>
      </c>
      <c r="Q25" s="16">
        <f t="shared" si="23"/>
        <v>15</v>
      </c>
      <c r="R25" s="16">
        <f t="shared" si="23"/>
        <v>15</v>
      </c>
      <c r="S25" s="16">
        <f t="shared" si="23"/>
        <v>15</v>
      </c>
      <c r="T25" s="16">
        <f t="shared" si="23"/>
        <v>15</v>
      </c>
      <c r="U25" s="16">
        <f t="shared" si="24"/>
        <v>15</v>
      </c>
      <c r="V25" s="16">
        <f t="shared" si="24"/>
        <v>15</v>
      </c>
    </row>
    <row r="26" spans="1:26" x14ac:dyDescent="0.15">
      <c r="A26" s="16" t="s">
        <v>74</v>
      </c>
      <c r="B26" s="16" t="s">
        <v>75</v>
      </c>
      <c r="C26" s="16">
        <v>-20</v>
      </c>
      <c r="D26" s="16">
        <v>-20</v>
      </c>
      <c r="E26" s="16">
        <v>-20</v>
      </c>
      <c r="F26" s="16">
        <v>-20</v>
      </c>
      <c r="G26" s="16">
        <v>-20</v>
      </c>
      <c r="H26" s="16">
        <v>-20</v>
      </c>
      <c r="I26" s="16">
        <v>-20</v>
      </c>
      <c r="J26" s="16">
        <v>-20</v>
      </c>
      <c r="K26" s="16">
        <v>-20</v>
      </c>
      <c r="L26" s="16">
        <v>-20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</row>
    <row r="27" spans="1:26" x14ac:dyDescent="0.15">
      <c r="A27" s="16" t="s">
        <v>117</v>
      </c>
      <c r="B27" s="21">
        <v>5.0000000000000001E-3</v>
      </c>
      <c r="C27" s="16">
        <f>33*12</f>
        <v>396</v>
      </c>
      <c r="D27" s="16">
        <f>C27*(1+$B$27)</f>
        <v>397.97999999999996</v>
      </c>
      <c r="E27" s="16">
        <f t="shared" ref="E27:V27" si="25">D27*(1+$B$27)</f>
        <v>399.96989999999994</v>
      </c>
      <c r="F27" s="16">
        <f t="shared" si="25"/>
        <v>401.96974949999992</v>
      </c>
      <c r="G27" s="16">
        <f t="shared" si="25"/>
        <v>403.97959824749989</v>
      </c>
      <c r="H27" s="16">
        <f t="shared" si="25"/>
        <v>405.99949623873732</v>
      </c>
      <c r="I27" s="16">
        <f t="shared" si="25"/>
        <v>408.02949371993094</v>
      </c>
      <c r="J27" s="16">
        <f t="shared" si="25"/>
        <v>410.06964118853057</v>
      </c>
      <c r="K27" s="16">
        <f t="shared" si="25"/>
        <v>412.11998939447318</v>
      </c>
      <c r="L27" s="16">
        <f t="shared" si="25"/>
        <v>414.18058934144551</v>
      </c>
      <c r="M27" s="16">
        <f t="shared" si="25"/>
        <v>416.25149228815269</v>
      </c>
      <c r="N27" s="16">
        <f t="shared" si="25"/>
        <v>418.3327497495934</v>
      </c>
      <c r="O27" s="16">
        <f t="shared" si="25"/>
        <v>420.42441349834132</v>
      </c>
      <c r="P27" s="16">
        <f t="shared" si="25"/>
        <v>422.526535565833</v>
      </c>
      <c r="Q27" s="16">
        <f t="shared" si="25"/>
        <v>424.63916824366214</v>
      </c>
      <c r="R27" s="16">
        <f t="shared" si="25"/>
        <v>426.7623640848804</v>
      </c>
      <c r="S27" s="16">
        <f t="shared" si="25"/>
        <v>428.89617590530474</v>
      </c>
      <c r="T27" s="16">
        <f t="shared" si="25"/>
        <v>431.04065678483124</v>
      </c>
      <c r="U27" s="16">
        <f t="shared" si="25"/>
        <v>433.19586006875534</v>
      </c>
      <c r="V27" s="16">
        <f t="shared" si="25"/>
        <v>435.36183936909907</v>
      </c>
    </row>
    <row r="28" spans="1:26" x14ac:dyDescent="0.15">
      <c r="A28" s="16" t="s">
        <v>76</v>
      </c>
      <c r="E28" s="16">
        <v>10</v>
      </c>
      <c r="F28" s="16">
        <v>10</v>
      </c>
      <c r="G28" s="16">
        <v>10</v>
      </c>
      <c r="H28" s="25">
        <v>34.264000000000003</v>
      </c>
      <c r="I28" s="25">
        <v>27.091699999999999</v>
      </c>
      <c r="J28" s="25">
        <v>28.927199999999999</v>
      </c>
      <c r="K28" s="25">
        <v>31.090800000000002</v>
      </c>
      <c r="L28" s="25">
        <v>34.507800000000003</v>
      </c>
      <c r="M28" s="25">
        <v>37.535800000000002</v>
      </c>
      <c r="N28" s="25">
        <v>46.915300000000002</v>
      </c>
      <c r="O28" s="25">
        <v>39.2774</v>
      </c>
      <c r="P28" s="25">
        <v>57.116300000000003</v>
      </c>
      <c r="Q28" s="25">
        <v>51.666200000000003</v>
      </c>
      <c r="R28" s="25">
        <v>47.154899999999998</v>
      </c>
      <c r="S28" s="25">
        <v>36.3125</v>
      </c>
      <c r="T28" s="25">
        <v>254.2</v>
      </c>
      <c r="U28" s="25">
        <v>161.30000000000001</v>
      </c>
      <c r="V28" s="25">
        <v>161.30000000000001</v>
      </c>
      <c r="W28" s="25">
        <v>161.30000000000001</v>
      </c>
    </row>
    <row r="29" spans="1:26" x14ac:dyDescent="0.15">
      <c r="A29" s="16" t="s">
        <v>77</v>
      </c>
      <c r="H29" s="16">
        <v>30</v>
      </c>
      <c r="I29" s="16">
        <v>30</v>
      </c>
      <c r="J29" s="16">
        <v>30</v>
      </c>
      <c r="K29" s="25">
        <v>34.264000000000003</v>
      </c>
      <c r="L29" s="25">
        <v>27.091699999999999</v>
      </c>
      <c r="M29" s="25">
        <v>28.927199999999999</v>
      </c>
      <c r="N29" s="25">
        <v>31.090800000000002</v>
      </c>
      <c r="O29" s="25">
        <v>34.507800000000003</v>
      </c>
      <c r="P29" s="25">
        <v>37.535800000000002</v>
      </c>
      <c r="Q29" s="25">
        <v>46.915300000000002</v>
      </c>
      <c r="R29" s="25">
        <v>39.2774</v>
      </c>
      <c r="S29" s="25">
        <v>57.116300000000003</v>
      </c>
      <c r="T29" s="25">
        <v>51.666200000000003</v>
      </c>
      <c r="U29" s="25">
        <v>47.154899999999998</v>
      </c>
      <c r="V29" s="25">
        <v>36.3125</v>
      </c>
      <c r="W29" s="25">
        <v>254.2</v>
      </c>
      <c r="X29" s="25">
        <v>161.30000000000001</v>
      </c>
      <c r="Y29" s="25">
        <v>161.30000000000001</v>
      </c>
      <c r="Z29" s="25">
        <v>161.30000000000001</v>
      </c>
    </row>
    <row r="31" spans="1:26" s="24" customFormat="1" ht="17.25" thickBot="1" x14ac:dyDescent="0.2">
      <c r="A31" s="30" t="s">
        <v>78</v>
      </c>
      <c r="B31" s="31" t="s">
        <v>80</v>
      </c>
      <c r="C31" s="32">
        <f>SUM(C23:C30)</f>
        <v>523</v>
      </c>
      <c r="D31" s="32">
        <f t="shared" ref="D31:V31" si="26">SUM(D23:D30)</f>
        <v>524.98</v>
      </c>
      <c r="E31" s="32">
        <f t="shared" si="26"/>
        <v>536.96989999999994</v>
      </c>
      <c r="F31" s="32">
        <f t="shared" si="26"/>
        <v>538.96974949999992</v>
      </c>
      <c r="G31" s="32">
        <f t="shared" si="26"/>
        <v>540.97959824749989</v>
      </c>
      <c r="H31" s="32">
        <f t="shared" si="26"/>
        <v>597.26349623873728</v>
      </c>
      <c r="I31" s="32">
        <f t="shared" si="26"/>
        <v>592.12119371993094</v>
      </c>
      <c r="J31" s="32">
        <f t="shared" si="26"/>
        <v>595.99684118853054</v>
      </c>
      <c r="K31" s="32">
        <f t="shared" si="26"/>
        <v>604.47478939447308</v>
      </c>
      <c r="L31" s="32">
        <f t="shared" si="26"/>
        <v>602.78008934144543</v>
      </c>
      <c r="M31" s="32">
        <f t="shared" si="26"/>
        <v>629.71449228815266</v>
      </c>
      <c r="N31" s="32">
        <f t="shared" si="26"/>
        <v>643.33884974959346</v>
      </c>
      <c r="O31" s="32">
        <f t="shared" si="26"/>
        <v>641.20961349834135</v>
      </c>
      <c r="P31" s="32">
        <f t="shared" si="26"/>
        <v>664.17863556583302</v>
      </c>
      <c r="Q31" s="32">
        <f t="shared" si="26"/>
        <v>670.2206682436622</v>
      </c>
      <c r="R31" s="32">
        <f t="shared" si="26"/>
        <v>660.19466408488029</v>
      </c>
      <c r="S31" s="32">
        <f t="shared" si="26"/>
        <v>669.32497590530477</v>
      </c>
      <c r="T31" s="32">
        <f t="shared" si="26"/>
        <v>883.90685678483135</v>
      </c>
      <c r="U31" s="32">
        <f t="shared" si="26"/>
        <v>788.65076006875529</v>
      </c>
      <c r="V31" s="32">
        <f t="shared" si="26"/>
        <v>779.97433936909897</v>
      </c>
    </row>
    <row r="32" spans="1:26" s="33" customFormat="1" ht="17.25" thickTop="1" x14ac:dyDescent="0.15">
      <c r="A32" s="34" t="s">
        <v>81</v>
      </c>
      <c r="B32" s="35" t="s">
        <v>83</v>
      </c>
      <c r="C32" s="34">
        <f>C22-C31</f>
        <v>291.39999999999998</v>
      </c>
      <c r="D32" s="34">
        <f t="shared" ref="D32:V32" si="27">D22-D31</f>
        <v>305.70799999999997</v>
      </c>
      <c r="E32" s="34">
        <f t="shared" si="27"/>
        <v>310.33186000000012</v>
      </c>
      <c r="F32" s="34">
        <f t="shared" si="27"/>
        <v>325.27804570000012</v>
      </c>
      <c r="G32" s="34">
        <f t="shared" si="27"/>
        <v>340.55315285650011</v>
      </c>
      <c r="H32" s="34">
        <f t="shared" si="27"/>
        <v>301.8999098873428</v>
      </c>
      <c r="I32" s="34">
        <f t="shared" si="27"/>
        <v>325.02548052867076</v>
      </c>
      <c r="J32" s="34">
        <f t="shared" si="27"/>
        <v>339.49276654504308</v>
      </c>
      <c r="K32" s="34">
        <f t="shared" si="27"/>
        <v>349.72461049377205</v>
      </c>
      <c r="L32" s="34">
        <f t="shared" si="27"/>
        <v>370.5032985445647</v>
      </c>
      <c r="M32" s="34">
        <f t="shared" si="27"/>
        <v>363.03456335557769</v>
      </c>
      <c r="N32" s="34">
        <f t="shared" si="27"/>
        <v>369.26518700701149</v>
      </c>
      <c r="O32" s="34">
        <f t="shared" si="27"/>
        <v>391.64650399339564</v>
      </c>
      <c r="P32" s="34">
        <f t="shared" si="27"/>
        <v>389.33460427573868</v>
      </c>
      <c r="Q32" s="34">
        <f t="shared" si="27"/>
        <v>404.36283639474095</v>
      </c>
      <c r="R32" s="34">
        <f t="shared" si="27"/>
        <v>435.88051064629099</v>
      </c>
      <c r="S32" s="34">
        <f t="shared" si="27"/>
        <v>448.67170232049</v>
      </c>
      <c r="T32" s="34">
        <f t="shared" si="27"/>
        <v>256.44975500547946</v>
      </c>
      <c r="U32" s="34">
        <f t="shared" si="27"/>
        <v>374.51298395736171</v>
      </c>
      <c r="V32" s="34">
        <f t="shared" si="27"/>
        <v>406.45267953754023</v>
      </c>
    </row>
    <row r="33" spans="1:26" x14ac:dyDescent="0.15">
      <c r="A33" s="16" t="s">
        <v>82</v>
      </c>
      <c r="B33" s="16">
        <f>J5+N4-N5</f>
        <v>600</v>
      </c>
      <c r="C33" s="16">
        <f>B33+C32</f>
        <v>891.4</v>
      </c>
      <c r="D33" s="16">
        <f>C33+D32</f>
        <v>1197.1079999999999</v>
      </c>
      <c r="E33" s="16">
        <f t="shared" ref="E33:V33" si="28">D33+E32</f>
        <v>1507.43986</v>
      </c>
      <c r="F33" s="16">
        <f t="shared" si="28"/>
        <v>1832.7179057000001</v>
      </c>
      <c r="G33" s="16">
        <f t="shared" si="28"/>
        <v>2173.2710585565001</v>
      </c>
      <c r="H33" s="16">
        <f t="shared" si="28"/>
        <v>2475.1709684438429</v>
      </c>
      <c r="I33" s="16">
        <f t="shared" si="28"/>
        <v>2800.1964489725137</v>
      </c>
      <c r="J33" s="16">
        <f t="shared" si="28"/>
        <v>3139.6892155175569</v>
      </c>
      <c r="K33" s="16">
        <f t="shared" si="28"/>
        <v>3489.4138260113291</v>
      </c>
      <c r="L33" s="16">
        <f t="shared" si="28"/>
        <v>3859.9171245558937</v>
      </c>
      <c r="M33" s="16">
        <f t="shared" si="28"/>
        <v>4222.9516879114717</v>
      </c>
      <c r="N33" s="16">
        <f t="shared" si="28"/>
        <v>4592.216874918483</v>
      </c>
      <c r="O33" s="16">
        <f t="shared" si="28"/>
        <v>4983.8633789118785</v>
      </c>
      <c r="P33" s="16">
        <f t="shared" si="28"/>
        <v>5373.197983187617</v>
      </c>
      <c r="Q33" s="16">
        <f t="shared" si="28"/>
        <v>5777.5608195823579</v>
      </c>
      <c r="R33" s="16">
        <f t="shared" si="28"/>
        <v>6213.4413302286484</v>
      </c>
      <c r="S33" s="16">
        <f t="shared" si="28"/>
        <v>6662.1130325491386</v>
      </c>
      <c r="T33" s="16">
        <f t="shared" si="28"/>
        <v>6918.5627875546179</v>
      </c>
      <c r="U33" s="16">
        <f t="shared" si="28"/>
        <v>7293.0757715119798</v>
      </c>
      <c r="V33" s="16">
        <f t="shared" si="28"/>
        <v>7699.5284510495203</v>
      </c>
    </row>
    <row r="35" spans="1:26" s="23" customFormat="1" x14ac:dyDescent="0.15">
      <c r="A35" s="22" t="s">
        <v>114</v>
      </c>
      <c r="V35" s="37" t="str">
        <f>V17</f>
        <v>(万円)</v>
      </c>
    </row>
    <row r="36" spans="1:26" s="26" customFormat="1" x14ac:dyDescent="0.15">
      <c r="A36" s="28"/>
      <c r="C36" s="29" t="str">
        <f>C18</f>
        <v>y1</v>
      </c>
      <c r="D36" s="29" t="str">
        <f t="shared" ref="D36:V36" si="29">D18</f>
        <v>y2</v>
      </c>
      <c r="E36" s="29" t="str">
        <f t="shared" si="29"/>
        <v>y3</v>
      </c>
      <c r="F36" s="29" t="str">
        <f t="shared" si="29"/>
        <v>y4</v>
      </c>
      <c r="G36" s="29" t="str">
        <f t="shared" si="29"/>
        <v>y5</v>
      </c>
      <c r="H36" s="29" t="str">
        <f t="shared" si="29"/>
        <v>y6</v>
      </c>
      <c r="I36" s="29" t="str">
        <f t="shared" si="29"/>
        <v>y7</v>
      </c>
      <c r="J36" s="29" t="str">
        <f t="shared" si="29"/>
        <v>y8</v>
      </c>
      <c r="K36" s="29" t="str">
        <f t="shared" si="29"/>
        <v>y9</v>
      </c>
      <c r="L36" s="29" t="str">
        <f t="shared" si="29"/>
        <v>y10</v>
      </c>
      <c r="M36" s="29" t="str">
        <f t="shared" si="29"/>
        <v>y11</v>
      </c>
      <c r="N36" s="29" t="str">
        <f t="shared" si="29"/>
        <v>y12</v>
      </c>
      <c r="O36" s="29" t="str">
        <f t="shared" si="29"/>
        <v>y13</v>
      </c>
      <c r="P36" s="29" t="str">
        <f t="shared" si="29"/>
        <v>y14</v>
      </c>
      <c r="Q36" s="29" t="str">
        <f t="shared" si="29"/>
        <v>y15</v>
      </c>
      <c r="R36" s="29" t="str">
        <f t="shared" si="29"/>
        <v>y16</v>
      </c>
      <c r="S36" s="29" t="str">
        <f t="shared" si="29"/>
        <v>y17</v>
      </c>
      <c r="T36" s="29" t="str">
        <f t="shared" si="29"/>
        <v>y18</v>
      </c>
      <c r="U36" s="29" t="str">
        <f t="shared" si="29"/>
        <v>y19</v>
      </c>
      <c r="V36" s="29" t="str">
        <f t="shared" si="29"/>
        <v>y20</v>
      </c>
    </row>
    <row r="37" spans="1:26" x14ac:dyDescent="0.15">
      <c r="A37" s="20" t="s">
        <v>63</v>
      </c>
      <c r="B37" s="21">
        <f>B19</f>
        <v>0.02</v>
      </c>
      <c r="C37" s="16">
        <f>$C$5*(1+$B37)</f>
        <v>652.79999999999995</v>
      </c>
      <c r="D37" s="16">
        <f>C37*(1+$B$19)</f>
        <v>665.85599999999999</v>
      </c>
      <c r="E37" s="16">
        <f t="shared" ref="E37:V38" si="30">D37*(1+$B$19)</f>
        <v>679.17312000000004</v>
      </c>
      <c r="F37" s="16">
        <f t="shared" si="30"/>
        <v>692.75658240000007</v>
      </c>
      <c r="G37" s="16">
        <f t="shared" si="30"/>
        <v>706.61171404800007</v>
      </c>
      <c r="H37" s="16">
        <f t="shared" si="30"/>
        <v>720.74394832896007</v>
      </c>
      <c r="I37" s="16">
        <f t="shared" si="30"/>
        <v>735.15882729553925</v>
      </c>
      <c r="J37" s="16">
        <f t="shared" si="30"/>
        <v>749.86200384145002</v>
      </c>
      <c r="K37" s="16">
        <f t="shared" si="30"/>
        <v>764.85924391827905</v>
      </c>
      <c r="L37" s="16">
        <f t="shared" si="30"/>
        <v>780.1564287966446</v>
      </c>
      <c r="M37" s="16">
        <f t="shared" si="30"/>
        <v>795.75955737257755</v>
      </c>
      <c r="N37" s="16">
        <f t="shared" si="30"/>
        <v>811.67474852002908</v>
      </c>
      <c r="O37" s="16">
        <f t="shared" si="30"/>
        <v>827.90824349042964</v>
      </c>
      <c r="P37" s="16">
        <f t="shared" si="30"/>
        <v>844.46640836023823</v>
      </c>
      <c r="Q37" s="16">
        <f t="shared" si="30"/>
        <v>861.35573652744301</v>
      </c>
      <c r="R37" s="16">
        <f t="shared" si="30"/>
        <v>878.58285125799193</v>
      </c>
      <c r="S37" s="16">
        <f t="shared" si="30"/>
        <v>896.15450828315181</v>
      </c>
      <c r="T37" s="16">
        <f t="shared" si="30"/>
        <v>914.07759844881491</v>
      </c>
      <c r="U37" s="16">
        <f t="shared" si="30"/>
        <v>932.35915041779117</v>
      </c>
      <c r="V37" s="16">
        <f t="shared" si="30"/>
        <v>951.00633342614697</v>
      </c>
    </row>
    <row r="38" spans="1:26" x14ac:dyDescent="0.15">
      <c r="A38" s="20" t="s">
        <v>64</v>
      </c>
      <c r="B38" s="21">
        <f>B20</f>
        <v>0.01</v>
      </c>
      <c r="C38" s="16">
        <f>$C$6*(1+$B38)</f>
        <v>161.6</v>
      </c>
      <c r="D38" s="16">
        <f>C38*(1+$B$19)</f>
        <v>164.83199999999999</v>
      </c>
      <c r="E38" s="16">
        <f t="shared" si="30"/>
        <v>168.12863999999999</v>
      </c>
      <c r="F38" s="16">
        <f t="shared" si="30"/>
        <v>171.4912128</v>
      </c>
      <c r="G38" s="16">
        <f t="shared" si="30"/>
        <v>174.92103705599999</v>
      </c>
      <c r="H38" s="16">
        <f t="shared" si="30"/>
        <v>178.41945779712</v>
      </c>
      <c r="I38" s="16">
        <f t="shared" si="30"/>
        <v>181.98784695306242</v>
      </c>
      <c r="J38" s="16">
        <f t="shared" si="30"/>
        <v>185.62760389212366</v>
      </c>
      <c r="K38" s="16">
        <f t="shared" si="30"/>
        <v>189.34015596996613</v>
      </c>
      <c r="L38" s="16">
        <f t="shared" si="30"/>
        <v>193.12695908936547</v>
      </c>
      <c r="M38" s="16">
        <f t="shared" si="30"/>
        <v>196.9894982711528</v>
      </c>
      <c r="N38" s="16">
        <f t="shared" si="30"/>
        <v>200.92928823657584</v>
      </c>
      <c r="O38" s="16">
        <f t="shared" si="30"/>
        <v>204.94787400130735</v>
      </c>
      <c r="P38" s="16">
        <f t="shared" si="30"/>
        <v>209.0468314813335</v>
      </c>
      <c r="Q38" s="16">
        <f t="shared" si="30"/>
        <v>213.22776811096017</v>
      </c>
      <c r="R38" s="16">
        <f t="shared" si="30"/>
        <v>217.49232347317937</v>
      </c>
      <c r="S38" s="16">
        <f t="shared" si="30"/>
        <v>221.84216994264295</v>
      </c>
      <c r="T38" s="16">
        <f t="shared" si="30"/>
        <v>226.27901334149581</v>
      </c>
      <c r="U38" s="16">
        <f t="shared" si="30"/>
        <v>230.80459360832575</v>
      </c>
      <c r="V38" s="16">
        <f t="shared" si="30"/>
        <v>235.42068548049227</v>
      </c>
    </row>
    <row r="39" spans="1:26" x14ac:dyDescent="0.15">
      <c r="A39" s="20" t="s">
        <v>65</v>
      </c>
      <c r="B39" s="21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</row>
    <row r="40" spans="1:26" ht="17.25" thickBot="1" x14ac:dyDescent="0.2">
      <c r="A40" s="30" t="s">
        <v>66</v>
      </c>
      <c r="B40" s="31" t="s">
        <v>79</v>
      </c>
      <c r="C40" s="32">
        <f>SUM(C37:C39)</f>
        <v>814.4</v>
      </c>
      <c r="D40" s="32">
        <f t="shared" ref="D40:V40" si="31">SUM(D37:D39)</f>
        <v>830.68799999999999</v>
      </c>
      <c r="E40" s="32">
        <f t="shared" si="31"/>
        <v>847.30176000000006</v>
      </c>
      <c r="F40" s="32">
        <f t="shared" si="31"/>
        <v>864.24779520000004</v>
      </c>
      <c r="G40" s="32">
        <f t="shared" si="31"/>
        <v>881.532751104</v>
      </c>
      <c r="H40" s="32">
        <f t="shared" si="31"/>
        <v>899.16340612608008</v>
      </c>
      <c r="I40" s="32">
        <f t="shared" si="31"/>
        <v>917.1466742486017</v>
      </c>
      <c r="J40" s="32">
        <f t="shared" si="31"/>
        <v>935.48960773357362</v>
      </c>
      <c r="K40" s="32">
        <f t="shared" si="31"/>
        <v>954.19939988824513</v>
      </c>
      <c r="L40" s="32">
        <f t="shared" si="31"/>
        <v>973.28338788601013</v>
      </c>
      <c r="M40" s="32">
        <f t="shared" si="31"/>
        <v>992.74905564373034</v>
      </c>
      <c r="N40" s="32">
        <f t="shared" si="31"/>
        <v>1012.604036756605</v>
      </c>
      <c r="O40" s="32">
        <f t="shared" si="31"/>
        <v>1032.856117491737</v>
      </c>
      <c r="P40" s="32">
        <f t="shared" si="31"/>
        <v>1053.5132398415717</v>
      </c>
      <c r="Q40" s="32">
        <f t="shared" si="31"/>
        <v>1074.5835046384032</v>
      </c>
      <c r="R40" s="32">
        <f t="shared" si="31"/>
        <v>1096.0751747311713</v>
      </c>
      <c r="S40" s="32">
        <f t="shared" si="31"/>
        <v>1117.9966782257948</v>
      </c>
      <c r="T40" s="32">
        <f t="shared" si="31"/>
        <v>1140.3566117903108</v>
      </c>
      <c r="U40" s="32">
        <f t="shared" si="31"/>
        <v>1163.163744026117</v>
      </c>
      <c r="V40" s="32">
        <f t="shared" si="31"/>
        <v>1186.4270189066392</v>
      </c>
      <c r="W40" s="24"/>
      <c r="X40" s="24"/>
      <c r="Y40" s="24"/>
      <c r="Z40" s="24"/>
    </row>
    <row r="41" spans="1:26" ht="17.25" thickTop="1" x14ac:dyDescent="0.15">
      <c r="A41" s="16" t="s">
        <v>70</v>
      </c>
      <c r="B41" s="17" t="s">
        <v>116</v>
      </c>
      <c r="C41" s="16">
        <f>10.6*12</f>
        <v>127.19999999999999</v>
      </c>
      <c r="D41" s="16">
        <f>C41</f>
        <v>127.19999999999999</v>
      </c>
      <c r="E41" s="16">
        <f t="shared" ref="E41:V41" si="32">D41</f>
        <v>127.19999999999999</v>
      </c>
      <c r="F41" s="16">
        <f t="shared" si="32"/>
        <v>127.19999999999999</v>
      </c>
      <c r="G41" s="16">
        <f t="shared" si="32"/>
        <v>127.19999999999999</v>
      </c>
      <c r="H41" s="16">
        <f t="shared" si="32"/>
        <v>127.19999999999999</v>
      </c>
      <c r="I41" s="16">
        <f t="shared" si="32"/>
        <v>127.19999999999999</v>
      </c>
      <c r="J41" s="16">
        <f t="shared" si="32"/>
        <v>127.19999999999999</v>
      </c>
      <c r="K41" s="16">
        <f t="shared" si="32"/>
        <v>127.19999999999999</v>
      </c>
      <c r="L41" s="16">
        <f t="shared" si="32"/>
        <v>127.19999999999999</v>
      </c>
      <c r="M41" s="16">
        <f t="shared" si="32"/>
        <v>127.19999999999999</v>
      </c>
      <c r="N41" s="16">
        <f t="shared" si="32"/>
        <v>127.19999999999999</v>
      </c>
      <c r="O41" s="16">
        <f t="shared" si="32"/>
        <v>127.19999999999999</v>
      </c>
      <c r="P41" s="16">
        <f t="shared" si="32"/>
        <v>127.19999999999999</v>
      </c>
      <c r="Q41" s="16">
        <f t="shared" si="32"/>
        <v>127.19999999999999</v>
      </c>
      <c r="R41" s="16">
        <f t="shared" si="32"/>
        <v>127.19999999999999</v>
      </c>
      <c r="S41" s="16">
        <f t="shared" si="32"/>
        <v>127.19999999999999</v>
      </c>
      <c r="T41" s="16">
        <f t="shared" si="32"/>
        <v>127.19999999999999</v>
      </c>
      <c r="U41" s="16">
        <f t="shared" si="32"/>
        <v>127.19999999999999</v>
      </c>
      <c r="V41" s="16">
        <f t="shared" si="32"/>
        <v>127.19999999999999</v>
      </c>
    </row>
    <row r="42" spans="1:26" x14ac:dyDescent="0.15">
      <c r="A42" s="16" t="s">
        <v>71</v>
      </c>
      <c r="B42" s="17" t="s">
        <v>84</v>
      </c>
      <c r="C42" s="16">
        <f>2*12</f>
        <v>24</v>
      </c>
      <c r="D42" s="16">
        <f t="shared" ref="D42:V43" si="33">C42</f>
        <v>24</v>
      </c>
      <c r="E42" s="16">
        <f t="shared" si="33"/>
        <v>24</v>
      </c>
      <c r="F42" s="16">
        <f t="shared" si="33"/>
        <v>24</v>
      </c>
      <c r="G42" s="16">
        <f t="shared" si="33"/>
        <v>24</v>
      </c>
      <c r="H42" s="16">
        <f t="shared" si="33"/>
        <v>24</v>
      </c>
      <c r="I42" s="16">
        <f t="shared" si="33"/>
        <v>24</v>
      </c>
      <c r="J42" s="16">
        <f t="shared" si="33"/>
        <v>24</v>
      </c>
      <c r="K42" s="16">
        <f t="shared" si="33"/>
        <v>24</v>
      </c>
      <c r="L42" s="16">
        <f t="shared" si="33"/>
        <v>24</v>
      </c>
      <c r="M42" s="16">
        <f t="shared" si="33"/>
        <v>24</v>
      </c>
      <c r="N42" s="16">
        <f t="shared" si="33"/>
        <v>24</v>
      </c>
      <c r="O42" s="16">
        <f t="shared" si="33"/>
        <v>24</v>
      </c>
      <c r="P42" s="16">
        <f t="shared" si="33"/>
        <v>24</v>
      </c>
      <c r="Q42" s="16">
        <f t="shared" si="33"/>
        <v>24</v>
      </c>
      <c r="R42" s="16">
        <f t="shared" si="33"/>
        <v>24</v>
      </c>
      <c r="S42" s="16">
        <f t="shared" si="33"/>
        <v>24</v>
      </c>
      <c r="T42" s="16">
        <f t="shared" si="33"/>
        <v>24</v>
      </c>
      <c r="U42" s="16">
        <f t="shared" si="33"/>
        <v>24</v>
      </c>
      <c r="V42" s="16">
        <f t="shared" si="33"/>
        <v>24</v>
      </c>
    </row>
    <row r="43" spans="1:26" x14ac:dyDescent="0.15">
      <c r="A43" s="16" t="s">
        <v>72</v>
      </c>
      <c r="B43" s="16" t="s">
        <v>73</v>
      </c>
      <c r="C43" s="16">
        <v>15</v>
      </c>
      <c r="D43" s="16">
        <f t="shared" si="33"/>
        <v>15</v>
      </c>
      <c r="E43" s="16">
        <f t="shared" si="33"/>
        <v>15</v>
      </c>
      <c r="F43" s="16">
        <f t="shared" si="33"/>
        <v>15</v>
      </c>
      <c r="G43" s="16">
        <f t="shared" si="33"/>
        <v>15</v>
      </c>
      <c r="H43" s="16">
        <f t="shared" si="33"/>
        <v>15</v>
      </c>
      <c r="I43" s="16">
        <f t="shared" si="33"/>
        <v>15</v>
      </c>
      <c r="J43" s="16">
        <f t="shared" si="33"/>
        <v>15</v>
      </c>
      <c r="K43" s="16">
        <f t="shared" si="33"/>
        <v>15</v>
      </c>
      <c r="L43" s="16">
        <f t="shared" si="33"/>
        <v>15</v>
      </c>
      <c r="M43" s="16">
        <f t="shared" si="33"/>
        <v>15</v>
      </c>
      <c r="N43" s="16">
        <f t="shared" si="33"/>
        <v>15</v>
      </c>
      <c r="O43" s="16">
        <f t="shared" si="33"/>
        <v>15</v>
      </c>
      <c r="P43" s="16">
        <f t="shared" si="33"/>
        <v>15</v>
      </c>
      <c r="Q43" s="16">
        <f t="shared" si="33"/>
        <v>15</v>
      </c>
      <c r="R43" s="16">
        <f t="shared" si="33"/>
        <v>15</v>
      </c>
      <c r="S43" s="16">
        <f t="shared" si="33"/>
        <v>15</v>
      </c>
      <c r="T43" s="16">
        <f t="shared" si="33"/>
        <v>15</v>
      </c>
      <c r="U43" s="16">
        <f t="shared" si="33"/>
        <v>15</v>
      </c>
      <c r="V43" s="16">
        <f t="shared" si="33"/>
        <v>15</v>
      </c>
    </row>
    <row r="44" spans="1:26" x14ac:dyDescent="0.15">
      <c r="A44" s="16" t="s">
        <v>74</v>
      </c>
      <c r="B44" s="16" t="s">
        <v>75</v>
      </c>
      <c r="C44" s="16">
        <v>-20</v>
      </c>
      <c r="D44" s="16">
        <v>-20</v>
      </c>
      <c r="E44" s="16">
        <v>-20</v>
      </c>
      <c r="F44" s="16">
        <v>-20</v>
      </c>
      <c r="G44" s="16">
        <v>-20</v>
      </c>
      <c r="H44" s="16">
        <v>-20</v>
      </c>
      <c r="I44" s="16">
        <v>-20</v>
      </c>
      <c r="J44" s="16">
        <v>-20</v>
      </c>
      <c r="K44" s="16">
        <v>-20</v>
      </c>
      <c r="L44" s="16">
        <v>-20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6" x14ac:dyDescent="0.15">
      <c r="A45" s="16" t="str">
        <f>A27</f>
        <v>生活費'@33</v>
      </c>
      <c r="B45" s="21">
        <v>5.0000000000000001E-3</v>
      </c>
      <c r="C45" s="16">
        <f>C27</f>
        <v>396</v>
      </c>
      <c r="D45" s="16">
        <f>C45*(1+$B$27)</f>
        <v>397.97999999999996</v>
      </c>
      <c r="E45" s="16">
        <f t="shared" ref="E45:V45" si="34">D45*(1+$B$27)</f>
        <v>399.96989999999994</v>
      </c>
      <c r="F45" s="16">
        <f t="shared" si="34"/>
        <v>401.96974949999992</v>
      </c>
      <c r="G45" s="16">
        <f t="shared" si="34"/>
        <v>403.97959824749989</v>
      </c>
      <c r="H45" s="16">
        <f t="shared" si="34"/>
        <v>405.99949623873732</v>
      </c>
      <c r="I45" s="16">
        <f t="shared" si="34"/>
        <v>408.02949371993094</v>
      </c>
      <c r="J45" s="16">
        <f t="shared" si="34"/>
        <v>410.06964118853057</v>
      </c>
      <c r="K45" s="16">
        <f t="shared" si="34"/>
        <v>412.11998939447318</v>
      </c>
      <c r="L45" s="16">
        <f t="shared" si="34"/>
        <v>414.18058934144551</v>
      </c>
      <c r="M45" s="16">
        <f t="shared" si="34"/>
        <v>416.25149228815269</v>
      </c>
      <c r="N45" s="16">
        <f t="shared" si="34"/>
        <v>418.3327497495934</v>
      </c>
      <c r="O45" s="16">
        <f t="shared" si="34"/>
        <v>420.42441349834132</v>
      </c>
      <c r="P45" s="16">
        <f t="shared" si="34"/>
        <v>422.526535565833</v>
      </c>
      <c r="Q45" s="16">
        <f t="shared" si="34"/>
        <v>424.63916824366214</v>
      </c>
      <c r="R45" s="16">
        <f t="shared" si="34"/>
        <v>426.7623640848804</v>
      </c>
      <c r="S45" s="16">
        <f t="shared" si="34"/>
        <v>428.89617590530474</v>
      </c>
      <c r="T45" s="16">
        <f t="shared" si="34"/>
        <v>431.04065678483124</v>
      </c>
      <c r="U45" s="16">
        <f t="shared" si="34"/>
        <v>433.19586006875534</v>
      </c>
      <c r="V45" s="16">
        <f t="shared" si="34"/>
        <v>435.36183936909907</v>
      </c>
    </row>
    <row r="46" spans="1:26" x14ac:dyDescent="0.15">
      <c r="A46" s="16" t="s">
        <v>76</v>
      </c>
      <c r="E46" s="16">
        <v>10</v>
      </c>
      <c r="F46" s="16">
        <v>10</v>
      </c>
      <c r="G46" s="16">
        <v>10</v>
      </c>
      <c r="H46" s="25">
        <v>34.264000000000003</v>
      </c>
      <c r="I46" s="25">
        <v>27.091699999999999</v>
      </c>
      <c r="J46" s="25">
        <v>28.927199999999999</v>
      </c>
      <c r="K46" s="25">
        <v>31.090800000000002</v>
      </c>
      <c r="L46" s="25">
        <v>34.507800000000003</v>
      </c>
      <c r="M46" s="25">
        <v>37.535800000000002</v>
      </c>
      <c r="N46" s="25">
        <v>46.915300000000002</v>
      </c>
      <c r="O46" s="25">
        <v>39.2774</v>
      </c>
      <c r="P46" s="25">
        <v>57.116300000000003</v>
      </c>
      <c r="Q46" s="25">
        <v>51.666200000000003</v>
      </c>
      <c r="R46" s="25">
        <v>47.154899999999998</v>
      </c>
      <c r="S46" s="25">
        <v>36.3125</v>
      </c>
      <c r="T46" s="25">
        <v>254.2</v>
      </c>
      <c r="U46" s="25">
        <v>161.30000000000001</v>
      </c>
      <c r="V46" s="25">
        <v>161.30000000000001</v>
      </c>
      <c r="W46" s="25">
        <v>161.30000000000001</v>
      </c>
    </row>
    <row r="47" spans="1:26" x14ac:dyDescent="0.15">
      <c r="A47" s="16" t="s">
        <v>77</v>
      </c>
      <c r="H47" s="16">
        <v>30</v>
      </c>
      <c r="I47" s="16">
        <v>30</v>
      </c>
      <c r="J47" s="16">
        <v>30</v>
      </c>
      <c r="K47" s="25">
        <v>34.264000000000003</v>
      </c>
      <c r="L47" s="25">
        <v>27.091699999999999</v>
      </c>
      <c r="M47" s="25">
        <v>28.927199999999999</v>
      </c>
      <c r="N47" s="25">
        <v>31.090800000000002</v>
      </c>
      <c r="O47" s="25">
        <v>34.507800000000003</v>
      </c>
      <c r="P47" s="25">
        <v>37.535800000000002</v>
      </c>
      <c r="Q47" s="25">
        <v>46.915300000000002</v>
      </c>
      <c r="R47" s="25">
        <v>39.2774</v>
      </c>
      <c r="S47" s="25">
        <v>57.116300000000003</v>
      </c>
      <c r="T47" s="25">
        <v>51.666200000000003</v>
      </c>
      <c r="U47" s="25">
        <v>47.154899999999998</v>
      </c>
      <c r="V47" s="25">
        <v>36.3125</v>
      </c>
      <c r="W47" s="25">
        <v>254.2</v>
      </c>
      <c r="X47" s="25">
        <v>161.30000000000001</v>
      </c>
      <c r="Y47" s="25">
        <v>161.30000000000001</v>
      </c>
      <c r="Z47" s="25">
        <v>161.30000000000001</v>
      </c>
    </row>
    <row r="48" spans="1:26" x14ac:dyDescent="0.15">
      <c r="B48" s="17"/>
    </row>
    <row r="49" spans="1:26" ht="17.25" thickBot="1" x14ac:dyDescent="0.2">
      <c r="A49" s="30" t="s">
        <v>78</v>
      </c>
      <c r="B49" s="31" t="s">
        <v>80</v>
      </c>
      <c r="C49" s="32">
        <f>SUM(C41:C48)</f>
        <v>542.20000000000005</v>
      </c>
      <c r="D49" s="32">
        <f t="shared" ref="D49:V49" si="35">SUM(D41:D48)</f>
        <v>544.17999999999995</v>
      </c>
      <c r="E49" s="32">
        <f t="shared" si="35"/>
        <v>556.16989999999987</v>
      </c>
      <c r="F49" s="32">
        <f t="shared" si="35"/>
        <v>558.16974949999985</v>
      </c>
      <c r="G49" s="32">
        <f t="shared" si="35"/>
        <v>560.17959824749983</v>
      </c>
      <c r="H49" s="32">
        <f t="shared" si="35"/>
        <v>616.46349623873732</v>
      </c>
      <c r="I49" s="32">
        <f t="shared" si="35"/>
        <v>611.32119371993087</v>
      </c>
      <c r="J49" s="32">
        <f t="shared" si="35"/>
        <v>615.19684118853058</v>
      </c>
      <c r="K49" s="32">
        <f t="shared" si="35"/>
        <v>623.67478939447312</v>
      </c>
      <c r="L49" s="32">
        <f t="shared" si="35"/>
        <v>621.98008934144548</v>
      </c>
      <c r="M49" s="32">
        <f t="shared" si="35"/>
        <v>648.91449228815259</v>
      </c>
      <c r="N49" s="32">
        <f t="shared" si="35"/>
        <v>662.53884974959351</v>
      </c>
      <c r="O49" s="32">
        <f t="shared" si="35"/>
        <v>660.40961349834117</v>
      </c>
      <c r="P49" s="32">
        <f t="shared" si="35"/>
        <v>683.37863556583306</v>
      </c>
      <c r="Q49" s="32">
        <f t="shared" si="35"/>
        <v>689.42066824366213</v>
      </c>
      <c r="R49" s="32">
        <f t="shared" si="35"/>
        <v>679.39466408488033</v>
      </c>
      <c r="S49" s="32">
        <f t="shared" si="35"/>
        <v>688.52497590530481</v>
      </c>
      <c r="T49" s="32">
        <f t="shared" si="35"/>
        <v>903.10685678483117</v>
      </c>
      <c r="U49" s="32">
        <f t="shared" si="35"/>
        <v>807.85076006875533</v>
      </c>
      <c r="V49" s="32">
        <f t="shared" si="35"/>
        <v>799.17433936909902</v>
      </c>
      <c r="W49" s="24"/>
      <c r="X49" s="24"/>
      <c r="Y49" s="24"/>
      <c r="Z49" s="24"/>
    </row>
    <row r="50" spans="1:26" s="34" customFormat="1" ht="17.25" thickTop="1" x14ac:dyDescent="0.15">
      <c r="A50" s="34" t="s">
        <v>81</v>
      </c>
      <c r="B50" s="35" t="s">
        <v>83</v>
      </c>
      <c r="C50" s="34">
        <f>C40-C49</f>
        <v>272.19999999999993</v>
      </c>
      <c r="D50" s="34">
        <f t="shared" ref="D50:V50" si="36">D40-D49</f>
        <v>286.50800000000004</v>
      </c>
      <c r="E50" s="34">
        <f t="shared" si="36"/>
        <v>291.13186000000019</v>
      </c>
      <c r="F50" s="34">
        <f t="shared" si="36"/>
        <v>306.07804570000019</v>
      </c>
      <c r="G50" s="34">
        <f t="shared" si="36"/>
        <v>321.35315285650017</v>
      </c>
      <c r="H50" s="34">
        <f t="shared" si="36"/>
        <v>282.69990988734276</v>
      </c>
      <c r="I50" s="34">
        <f t="shared" si="36"/>
        <v>305.82548052867082</v>
      </c>
      <c r="J50" s="34">
        <f t="shared" si="36"/>
        <v>320.29276654504304</v>
      </c>
      <c r="K50" s="34">
        <f t="shared" si="36"/>
        <v>330.524610493772</v>
      </c>
      <c r="L50" s="34">
        <f t="shared" si="36"/>
        <v>351.30329854456465</v>
      </c>
      <c r="M50" s="34">
        <f t="shared" si="36"/>
        <v>343.83456335557776</v>
      </c>
      <c r="N50" s="34">
        <f t="shared" si="36"/>
        <v>350.06518700701145</v>
      </c>
      <c r="O50" s="34">
        <f t="shared" si="36"/>
        <v>372.44650399339582</v>
      </c>
      <c r="P50" s="34">
        <f t="shared" si="36"/>
        <v>370.13460427573864</v>
      </c>
      <c r="Q50" s="34">
        <f t="shared" si="36"/>
        <v>385.16283639474102</v>
      </c>
      <c r="R50" s="34">
        <f t="shared" si="36"/>
        <v>416.68051064629094</v>
      </c>
      <c r="S50" s="34">
        <f t="shared" si="36"/>
        <v>429.47170232048995</v>
      </c>
      <c r="T50" s="34">
        <f t="shared" si="36"/>
        <v>237.24975500547964</v>
      </c>
      <c r="U50" s="34">
        <f t="shared" si="36"/>
        <v>355.31298395736167</v>
      </c>
      <c r="V50" s="34">
        <f t="shared" si="36"/>
        <v>387.25267953754019</v>
      </c>
    </row>
    <row r="51" spans="1:26" x14ac:dyDescent="0.15">
      <c r="A51" s="16" t="s">
        <v>82</v>
      </c>
      <c r="B51" s="16">
        <f>B33</f>
        <v>600</v>
      </c>
      <c r="C51" s="16">
        <f>B51+C50</f>
        <v>872.19999999999993</v>
      </c>
      <c r="D51" s="16">
        <f>C51+D50</f>
        <v>1158.7080000000001</v>
      </c>
      <c r="E51" s="16">
        <f t="shared" ref="E51:V51" si="37">D51+E50</f>
        <v>1449.8398600000003</v>
      </c>
      <c r="F51" s="16">
        <f t="shared" si="37"/>
        <v>1755.9179057000006</v>
      </c>
      <c r="G51" s="16">
        <f t="shared" si="37"/>
        <v>2077.271058556501</v>
      </c>
      <c r="H51" s="16">
        <f t="shared" si="37"/>
        <v>2359.970968443844</v>
      </c>
      <c r="I51" s="16">
        <f t="shared" si="37"/>
        <v>2665.7964489725146</v>
      </c>
      <c r="J51" s="16">
        <f t="shared" si="37"/>
        <v>2986.0892155175575</v>
      </c>
      <c r="K51" s="16">
        <f t="shared" si="37"/>
        <v>3316.6138260113294</v>
      </c>
      <c r="L51" s="16">
        <f t="shared" si="37"/>
        <v>3667.9171245558941</v>
      </c>
      <c r="M51" s="16">
        <f t="shared" si="37"/>
        <v>4011.7516879114719</v>
      </c>
      <c r="N51" s="16">
        <f t="shared" si="37"/>
        <v>4361.8168749184833</v>
      </c>
      <c r="O51" s="16">
        <f t="shared" si="37"/>
        <v>4734.263378911879</v>
      </c>
      <c r="P51" s="16">
        <f t="shared" si="37"/>
        <v>5104.3979831876177</v>
      </c>
      <c r="Q51" s="16">
        <f t="shared" si="37"/>
        <v>5489.5608195823588</v>
      </c>
      <c r="R51" s="16">
        <f t="shared" si="37"/>
        <v>5906.2413302286495</v>
      </c>
      <c r="S51" s="16">
        <f t="shared" si="37"/>
        <v>6335.7130325491398</v>
      </c>
      <c r="T51" s="16">
        <f t="shared" si="37"/>
        <v>6572.9627875546194</v>
      </c>
      <c r="U51" s="16">
        <f t="shared" si="37"/>
        <v>6928.2757715119806</v>
      </c>
      <c r="V51" s="16">
        <f t="shared" si="37"/>
        <v>7315.5284510495203</v>
      </c>
    </row>
    <row r="52" spans="1:26" s="26" customFormat="1" x14ac:dyDescent="0.15"/>
    <row r="53" spans="1:26" ht="32.25" customHeight="1" x14ac:dyDescent="0.15">
      <c r="A53" s="42" t="s">
        <v>85</v>
      </c>
      <c r="B53" s="42"/>
      <c r="C53" s="24">
        <f>C32-C50</f>
        <v>19.200000000000045</v>
      </c>
      <c r="D53" s="24">
        <f t="shared" ref="D53:V53" si="38">D32-D50</f>
        <v>19.199999999999932</v>
      </c>
      <c r="E53" s="24">
        <f t="shared" si="38"/>
        <v>19.199999999999932</v>
      </c>
      <c r="F53" s="24">
        <f t="shared" si="38"/>
        <v>19.199999999999932</v>
      </c>
      <c r="G53" s="24">
        <f t="shared" si="38"/>
        <v>19.199999999999932</v>
      </c>
      <c r="H53" s="24">
        <f t="shared" si="38"/>
        <v>19.200000000000045</v>
      </c>
      <c r="I53" s="24">
        <f t="shared" si="38"/>
        <v>19.199999999999932</v>
      </c>
      <c r="J53" s="24">
        <f t="shared" si="38"/>
        <v>19.200000000000045</v>
      </c>
      <c r="K53" s="24">
        <f t="shared" si="38"/>
        <v>19.200000000000045</v>
      </c>
      <c r="L53" s="24">
        <f t="shared" si="38"/>
        <v>19.200000000000045</v>
      </c>
      <c r="M53" s="24">
        <f>M32-M50</f>
        <v>19.199999999999932</v>
      </c>
      <c r="N53" s="24">
        <f t="shared" si="38"/>
        <v>19.200000000000045</v>
      </c>
      <c r="O53" s="24">
        <f t="shared" si="38"/>
        <v>19.199999999999818</v>
      </c>
      <c r="P53" s="24">
        <f t="shared" si="38"/>
        <v>19.200000000000045</v>
      </c>
      <c r="Q53" s="24">
        <f t="shared" si="38"/>
        <v>19.199999999999932</v>
      </c>
      <c r="R53" s="24">
        <f t="shared" si="38"/>
        <v>19.200000000000045</v>
      </c>
      <c r="S53" s="24">
        <f t="shared" si="38"/>
        <v>19.200000000000045</v>
      </c>
      <c r="T53" s="24">
        <f t="shared" si="38"/>
        <v>19.199999999999818</v>
      </c>
      <c r="U53" s="24">
        <f t="shared" si="38"/>
        <v>19.200000000000045</v>
      </c>
      <c r="V53" s="24">
        <f t="shared" si="38"/>
        <v>19.200000000000045</v>
      </c>
    </row>
    <row r="54" spans="1:26" s="26" customFormat="1" x14ac:dyDescent="0.15">
      <c r="A54" s="36"/>
      <c r="B54" s="36" t="s">
        <v>86</v>
      </c>
      <c r="C54" s="36"/>
      <c r="D54" s="36">
        <f>C53+D53</f>
        <v>38.399999999999977</v>
      </c>
      <c r="E54" s="36">
        <f>D54+E53</f>
        <v>57.599999999999909</v>
      </c>
      <c r="F54" s="36">
        <f t="shared" ref="F54:V54" si="39">E54+F53</f>
        <v>76.799999999999841</v>
      </c>
      <c r="G54" s="36">
        <f t="shared" si="39"/>
        <v>95.999999999999773</v>
      </c>
      <c r="H54" s="36">
        <f t="shared" si="39"/>
        <v>115.19999999999982</v>
      </c>
      <c r="I54" s="36">
        <f t="shared" si="39"/>
        <v>134.39999999999975</v>
      </c>
      <c r="J54" s="36">
        <f t="shared" si="39"/>
        <v>153.5999999999998</v>
      </c>
      <c r="K54" s="36">
        <f t="shared" si="39"/>
        <v>172.79999999999984</v>
      </c>
      <c r="L54" s="36">
        <f t="shared" si="39"/>
        <v>191.99999999999989</v>
      </c>
      <c r="M54" s="36">
        <f t="shared" si="39"/>
        <v>211.19999999999982</v>
      </c>
      <c r="N54" s="36">
        <f t="shared" si="39"/>
        <v>230.39999999999986</v>
      </c>
      <c r="O54" s="36">
        <f t="shared" si="39"/>
        <v>249.59999999999968</v>
      </c>
      <c r="P54" s="36">
        <f t="shared" si="39"/>
        <v>268.79999999999973</v>
      </c>
      <c r="Q54" s="36">
        <f t="shared" si="39"/>
        <v>287.99999999999966</v>
      </c>
      <c r="R54" s="36">
        <f t="shared" si="39"/>
        <v>307.1999999999997</v>
      </c>
      <c r="S54" s="36">
        <f t="shared" si="39"/>
        <v>326.39999999999975</v>
      </c>
      <c r="T54" s="36">
        <f t="shared" si="39"/>
        <v>345.59999999999957</v>
      </c>
      <c r="U54" s="36">
        <f t="shared" si="39"/>
        <v>364.79999999999961</v>
      </c>
      <c r="V54" s="36">
        <f t="shared" si="39"/>
        <v>383.99999999999966</v>
      </c>
    </row>
  </sheetData>
  <mergeCells count="7">
    <mergeCell ref="R3:S3"/>
    <mergeCell ref="A9:V9"/>
    <mergeCell ref="A53:B53"/>
    <mergeCell ref="A3:C3"/>
    <mergeCell ref="E3:G3"/>
    <mergeCell ref="I3:K3"/>
    <mergeCell ref="M3:O3"/>
  </mergeCells>
  <phoneticPr fontId="2"/>
  <pageMargins left="0.7" right="0.7" top="0.75" bottom="0.75" header="0.3" footer="0.3"/>
  <pageSetup paperSize="8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defaultRowHeight="16.5" x14ac:dyDescent="0.15"/>
  <cols>
    <col min="1" max="2" width="9" style="2"/>
    <col min="3" max="3" width="5.25" style="2" bestFit="1" customWidth="1"/>
    <col min="4" max="4" width="9.5" style="2" bestFit="1" customWidth="1"/>
    <col min="5" max="5" width="11.25" style="2" bestFit="1" customWidth="1"/>
    <col min="6" max="7" width="9.5" style="2" bestFit="1" customWidth="1"/>
    <col min="8" max="8" width="9" style="2"/>
    <col min="9" max="9" width="9.5" style="2" bestFit="1" customWidth="1"/>
    <col min="10" max="16384" width="9" style="2"/>
  </cols>
  <sheetData>
    <row r="1" spans="1:10" s="1" customFormat="1" x14ac:dyDescent="0.15">
      <c r="B1" s="8" t="s">
        <v>4</v>
      </c>
    </row>
    <row r="2" spans="1:10" s="1" customFormat="1" x14ac:dyDescent="0.15">
      <c r="A2" s="4"/>
      <c r="B2" s="3" t="s">
        <v>1</v>
      </c>
      <c r="C2" s="3" t="s">
        <v>2</v>
      </c>
      <c r="D2" s="3" t="s">
        <v>3</v>
      </c>
      <c r="E2" s="3" t="s">
        <v>5</v>
      </c>
      <c r="G2" s="3" t="s">
        <v>1</v>
      </c>
      <c r="H2" s="3" t="s">
        <v>2</v>
      </c>
      <c r="I2" s="3" t="s">
        <v>3</v>
      </c>
      <c r="J2" s="3" t="s">
        <v>5</v>
      </c>
    </row>
    <row r="3" spans="1:10" x14ac:dyDescent="0.15">
      <c r="A3" s="5"/>
      <c r="B3" s="48" t="s">
        <v>7</v>
      </c>
      <c r="C3" s="6">
        <v>1</v>
      </c>
      <c r="D3" s="7">
        <v>342640</v>
      </c>
      <c r="E3" s="7">
        <f>D3/10000</f>
        <v>34.264000000000003</v>
      </c>
      <c r="G3" s="48" t="s">
        <v>10</v>
      </c>
      <c r="H3" s="6">
        <v>1</v>
      </c>
      <c r="I3" s="7">
        <v>1842650</v>
      </c>
      <c r="J3" s="7">
        <f>I3/10000</f>
        <v>184.26499999999999</v>
      </c>
    </row>
    <row r="4" spans="1:10" x14ac:dyDescent="0.15">
      <c r="B4" s="49"/>
      <c r="C4" s="6">
        <v>2</v>
      </c>
      <c r="D4" s="7">
        <v>270917</v>
      </c>
      <c r="E4" s="7">
        <f t="shared" ref="E4:E18" si="0">D4/10000</f>
        <v>27.091699999999999</v>
      </c>
      <c r="G4" s="49"/>
      <c r="H4" s="6">
        <v>2</v>
      </c>
      <c r="I4" s="7">
        <v>1275934</v>
      </c>
      <c r="J4" s="7">
        <f t="shared" ref="J4:J18" si="1">I4/10000</f>
        <v>127.5934</v>
      </c>
    </row>
    <row r="5" spans="1:10" x14ac:dyDescent="0.15">
      <c r="B5" s="49"/>
      <c r="C5" s="6">
        <v>3</v>
      </c>
      <c r="D5" s="7">
        <v>289272</v>
      </c>
      <c r="E5" s="7">
        <f t="shared" si="0"/>
        <v>28.927199999999999</v>
      </c>
      <c r="G5" s="49"/>
      <c r="H5" s="6">
        <v>3</v>
      </c>
      <c r="I5" s="7">
        <v>1365914</v>
      </c>
      <c r="J5" s="7">
        <f t="shared" si="1"/>
        <v>136.59139999999999</v>
      </c>
    </row>
    <row r="6" spans="1:10" x14ac:dyDescent="0.15">
      <c r="B6" s="49"/>
      <c r="C6" s="6">
        <v>4</v>
      </c>
      <c r="D6" s="7">
        <v>310908</v>
      </c>
      <c r="E6" s="7">
        <f t="shared" si="0"/>
        <v>31.090800000000002</v>
      </c>
      <c r="G6" s="49"/>
      <c r="H6" s="6">
        <v>4</v>
      </c>
      <c r="I6" s="7">
        <v>1464090</v>
      </c>
      <c r="J6" s="7">
        <f t="shared" si="1"/>
        <v>146.40899999999999</v>
      </c>
    </row>
    <row r="7" spans="1:10" x14ac:dyDescent="0.15">
      <c r="B7" s="49"/>
      <c r="C7" s="6">
        <v>5</v>
      </c>
      <c r="D7" s="7">
        <v>345078</v>
      </c>
      <c r="E7" s="7">
        <f t="shared" si="0"/>
        <v>34.507800000000003</v>
      </c>
      <c r="G7" s="49"/>
      <c r="H7" s="6">
        <v>5</v>
      </c>
      <c r="I7" s="7">
        <v>1557348</v>
      </c>
      <c r="J7" s="7">
        <f t="shared" si="1"/>
        <v>155.73480000000001</v>
      </c>
    </row>
    <row r="8" spans="1:10" x14ac:dyDescent="0.15">
      <c r="B8" s="49"/>
      <c r="C8" s="6">
        <v>6</v>
      </c>
      <c r="D8" s="7">
        <v>375358</v>
      </c>
      <c r="E8" s="7">
        <f t="shared" si="0"/>
        <v>37.535800000000002</v>
      </c>
      <c r="G8" s="49"/>
      <c r="H8" s="6">
        <v>6</v>
      </c>
      <c r="I8" s="7">
        <v>1658692</v>
      </c>
      <c r="J8" s="7">
        <f t="shared" si="1"/>
        <v>165.86920000000001</v>
      </c>
    </row>
    <row r="9" spans="1:10" x14ac:dyDescent="0.15">
      <c r="B9" s="48" t="s">
        <v>8</v>
      </c>
      <c r="C9" s="6">
        <v>1</v>
      </c>
      <c r="D9" s="7">
        <v>469153</v>
      </c>
      <c r="E9" s="7">
        <f t="shared" si="0"/>
        <v>46.915300000000002</v>
      </c>
      <c r="G9" s="48" t="s">
        <v>11</v>
      </c>
      <c r="H9" s="6">
        <v>1</v>
      </c>
      <c r="I9" s="7">
        <v>1572110</v>
      </c>
      <c r="J9" s="7">
        <f t="shared" si="1"/>
        <v>157.21100000000001</v>
      </c>
    </row>
    <row r="10" spans="1:10" x14ac:dyDescent="0.15">
      <c r="B10" s="49"/>
      <c r="C10" s="6">
        <v>2</v>
      </c>
      <c r="D10" s="7">
        <v>392774</v>
      </c>
      <c r="E10" s="7">
        <f t="shared" si="0"/>
        <v>39.2774</v>
      </c>
      <c r="G10" s="49"/>
      <c r="H10" s="6">
        <v>2</v>
      </c>
      <c r="I10" s="7">
        <v>1156873</v>
      </c>
      <c r="J10" s="7">
        <f t="shared" si="1"/>
        <v>115.68729999999999</v>
      </c>
    </row>
    <row r="11" spans="1:10" x14ac:dyDescent="0.15">
      <c r="B11" s="49"/>
      <c r="C11" s="6">
        <v>3</v>
      </c>
      <c r="D11" s="7">
        <v>571163</v>
      </c>
      <c r="E11" s="7">
        <f t="shared" si="0"/>
        <v>57.116300000000003</v>
      </c>
      <c r="G11" s="49"/>
      <c r="H11" s="6">
        <v>3</v>
      </c>
      <c r="I11" s="7">
        <v>1250538</v>
      </c>
      <c r="J11" s="7">
        <f t="shared" si="1"/>
        <v>125.0538</v>
      </c>
    </row>
    <row r="12" spans="1:10" x14ac:dyDescent="0.15">
      <c r="B12" s="48" t="s">
        <v>9</v>
      </c>
      <c r="C12" s="6">
        <v>1</v>
      </c>
      <c r="D12" s="7">
        <v>516662</v>
      </c>
      <c r="E12" s="7">
        <f t="shared" si="0"/>
        <v>51.666200000000003</v>
      </c>
      <c r="G12" s="48" t="s">
        <v>12</v>
      </c>
      <c r="H12" s="6">
        <v>1</v>
      </c>
      <c r="I12" s="7">
        <v>1275991</v>
      </c>
      <c r="J12" s="7">
        <f t="shared" si="1"/>
        <v>127.59910000000001</v>
      </c>
    </row>
    <row r="13" spans="1:10" x14ac:dyDescent="0.15">
      <c r="B13" s="49"/>
      <c r="C13" s="6">
        <v>2</v>
      </c>
      <c r="D13" s="7">
        <v>471549</v>
      </c>
      <c r="E13" s="7">
        <f t="shared" si="0"/>
        <v>47.154899999999998</v>
      </c>
      <c r="G13" s="49"/>
      <c r="H13" s="6">
        <v>2</v>
      </c>
      <c r="I13" s="7">
        <v>976188</v>
      </c>
      <c r="J13" s="7">
        <f t="shared" si="1"/>
        <v>97.618799999999993</v>
      </c>
    </row>
    <row r="14" spans="1:10" x14ac:dyDescent="0.15">
      <c r="B14" s="49"/>
      <c r="C14" s="6">
        <v>3</v>
      </c>
      <c r="D14" s="7">
        <v>363125</v>
      </c>
      <c r="E14" s="7">
        <f t="shared" si="0"/>
        <v>36.3125</v>
      </c>
      <c r="G14" s="49"/>
      <c r="H14" s="6">
        <v>3</v>
      </c>
      <c r="I14" s="7">
        <v>857626</v>
      </c>
      <c r="J14" s="7">
        <f t="shared" si="1"/>
        <v>85.762600000000006</v>
      </c>
    </row>
    <row r="15" spans="1:10" x14ac:dyDescent="0.15">
      <c r="B15" s="48" t="s">
        <v>6</v>
      </c>
      <c r="C15" s="6">
        <v>1</v>
      </c>
      <c r="D15" s="7">
        <f>SUM(D23:E23)</f>
        <v>2542000</v>
      </c>
      <c r="E15" s="7">
        <f t="shared" si="0"/>
        <v>254.2</v>
      </c>
      <c r="G15" s="48" t="s">
        <v>21</v>
      </c>
      <c r="H15" s="6">
        <v>1</v>
      </c>
      <c r="I15" s="7">
        <f>SUM(D24:E24)</f>
        <v>2672000</v>
      </c>
      <c r="J15" s="7">
        <f t="shared" si="1"/>
        <v>267.2</v>
      </c>
    </row>
    <row r="16" spans="1:10" x14ac:dyDescent="0.15">
      <c r="B16" s="50"/>
      <c r="C16" s="6">
        <v>2</v>
      </c>
      <c r="D16" s="7">
        <f>E$23</f>
        <v>1613000</v>
      </c>
      <c r="E16" s="7">
        <f t="shared" si="0"/>
        <v>161.30000000000001</v>
      </c>
      <c r="G16" s="50"/>
      <c r="H16" s="6">
        <v>2</v>
      </c>
      <c r="I16" s="7">
        <f>E$24</f>
        <v>1802000</v>
      </c>
      <c r="J16" s="7">
        <f t="shared" si="1"/>
        <v>180.2</v>
      </c>
    </row>
    <row r="17" spans="2:10" x14ac:dyDescent="0.15">
      <c r="B17" s="50"/>
      <c r="C17" s="6">
        <v>3</v>
      </c>
      <c r="D17" s="7">
        <f t="shared" ref="D17:D18" si="2">E$23</f>
        <v>1613000</v>
      </c>
      <c r="E17" s="7">
        <f t="shared" si="0"/>
        <v>161.30000000000001</v>
      </c>
      <c r="G17" s="50"/>
      <c r="H17" s="6">
        <v>3</v>
      </c>
      <c r="I17" s="7">
        <f t="shared" ref="I17:I18" si="3">E$24</f>
        <v>1802000</v>
      </c>
      <c r="J17" s="7">
        <f t="shared" si="1"/>
        <v>180.2</v>
      </c>
    </row>
    <row r="18" spans="2:10" x14ac:dyDescent="0.15">
      <c r="B18" s="50"/>
      <c r="C18" s="6">
        <v>4</v>
      </c>
      <c r="D18" s="7">
        <f t="shared" si="2"/>
        <v>1613000</v>
      </c>
      <c r="E18" s="7">
        <f t="shared" si="0"/>
        <v>161.30000000000001</v>
      </c>
      <c r="G18" s="50"/>
      <c r="H18" s="6">
        <v>4</v>
      </c>
      <c r="I18" s="7">
        <f t="shared" si="3"/>
        <v>1802000</v>
      </c>
      <c r="J18" s="7">
        <f t="shared" si="1"/>
        <v>180.2</v>
      </c>
    </row>
    <row r="20" spans="2:10" x14ac:dyDescent="0.15">
      <c r="B20" s="11" t="s">
        <v>13</v>
      </c>
      <c r="C20" s="11"/>
      <c r="D20" s="11"/>
      <c r="E20" s="12"/>
      <c r="F20" s="12"/>
      <c r="G20" s="11"/>
    </row>
    <row r="21" spans="2:10" s="13" customFormat="1" ht="27" x14ac:dyDescent="0.15">
      <c r="B21" s="46"/>
      <c r="C21" s="47"/>
      <c r="D21" s="14" t="s">
        <v>14</v>
      </c>
      <c r="E21" s="15" t="s">
        <v>15</v>
      </c>
      <c r="F21" s="15" t="s">
        <v>20</v>
      </c>
      <c r="G21" s="14" t="s">
        <v>16</v>
      </c>
    </row>
    <row r="22" spans="2:10" x14ac:dyDescent="0.3">
      <c r="B22" s="45" t="s">
        <v>17</v>
      </c>
      <c r="C22" s="45"/>
      <c r="D22" s="9">
        <v>692000</v>
      </c>
      <c r="E22" s="9">
        <v>1085000</v>
      </c>
      <c r="F22" s="9">
        <f>E22*3</f>
        <v>3255000</v>
      </c>
      <c r="G22" s="10">
        <f>SUM(D22:F22)</f>
        <v>5032000</v>
      </c>
    </row>
    <row r="23" spans="2:10" x14ac:dyDescent="0.3">
      <c r="B23" s="45" t="s">
        <v>18</v>
      </c>
      <c r="C23" s="45"/>
      <c r="D23" s="9">
        <v>929000</v>
      </c>
      <c r="E23" s="9">
        <v>1613000</v>
      </c>
      <c r="F23" s="9">
        <f>E23*3</f>
        <v>4839000</v>
      </c>
      <c r="G23" s="10">
        <f>SUM(D23:F23)</f>
        <v>7381000</v>
      </c>
    </row>
    <row r="24" spans="2:10" x14ac:dyDescent="0.3">
      <c r="B24" s="45" t="s">
        <v>19</v>
      </c>
      <c r="C24" s="45"/>
      <c r="D24" s="9">
        <v>870000</v>
      </c>
      <c r="E24" s="9">
        <v>1802000</v>
      </c>
      <c r="F24" s="9">
        <f>E24*3</f>
        <v>5406000</v>
      </c>
      <c r="G24" s="10">
        <f>SUM(D24:F24)</f>
        <v>8078000</v>
      </c>
    </row>
  </sheetData>
  <mergeCells count="12">
    <mergeCell ref="G3:G8"/>
    <mergeCell ref="G9:G11"/>
    <mergeCell ref="G12:G14"/>
    <mergeCell ref="G15:G18"/>
    <mergeCell ref="B22:C22"/>
    <mergeCell ref="B23:C23"/>
    <mergeCell ref="B24:C24"/>
    <mergeCell ref="B21:C21"/>
    <mergeCell ref="B3:B8"/>
    <mergeCell ref="B9:B11"/>
    <mergeCell ref="B12:B14"/>
    <mergeCell ref="B15:B18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10F9-84AB-4B5D-9E2E-024776A99DFA}">
  <dimension ref="A1:H14"/>
  <sheetViews>
    <sheetView workbookViewId="0">
      <selection activeCell="B31" sqref="B31"/>
    </sheetView>
  </sheetViews>
  <sheetFormatPr defaultRowHeight="13.5" x14ac:dyDescent="0.15"/>
  <cols>
    <col min="1" max="1" width="19.5" style="38" bestFit="1" customWidth="1"/>
    <col min="2" max="2" width="24.125" style="38" bestFit="1" customWidth="1"/>
    <col min="3" max="3" width="17.5" style="38" customWidth="1"/>
    <col min="4" max="7" width="9" style="38"/>
    <col min="8" max="8" width="11.625" style="38" bestFit="1" customWidth="1"/>
    <col min="9" max="16384" width="9" style="38"/>
  </cols>
  <sheetData>
    <row r="1" spans="1:8" x14ac:dyDescent="0.15">
      <c r="A1" s="38" t="s">
        <v>99</v>
      </c>
    </row>
    <row r="2" spans="1:8" x14ac:dyDescent="0.15">
      <c r="B2" s="39"/>
      <c r="C2" s="39"/>
      <c r="H2" s="38" t="s">
        <v>27</v>
      </c>
    </row>
    <row r="3" spans="1:8" x14ac:dyDescent="0.15">
      <c r="A3" s="39" t="s">
        <v>88</v>
      </c>
      <c r="B3" s="39" t="s">
        <v>101</v>
      </c>
      <c r="C3" s="39">
        <f>(H3*0.03+60000)*1.08</f>
        <v>1360800</v>
      </c>
      <c r="D3" s="38" t="s">
        <v>98</v>
      </c>
      <c r="H3" s="38">
        <v>40000000</v>
      </c>
    </row>
    <row r="4" spans="1:8" x14ac:dyDescent="0.15">
      <c r="A4" s="39"/>
      <c r="B4" s="39" t="s">
        <v>89</v>
      </c>
      <c r="C4" s="39">
        <v>7500</v>
      </c>
      <c r="D4" s="38" t="s">
        <v>102</v>
      </c>
    </row>
    <row r="5" spans="1:8" x14ac:dyDescent="0.15">
      <c r="A5" s="39"/>
      <c r="B5" s="39" t="s">
        <v>90</v>
      </c>
      <c r="C5" s="39">
        <v>320000</v>
      </c>
      <c r="D5" s="38" t="s">
        <v>102</v>
      </c>
      <c r="H5" s="38" t="s">
        <v>103</v>
      </c>
    </row>
    <row r="6" spans="1:8" x14ac:dyDescent="0.15">
      <c r="A6" s="39"/>
      <c r="B6" s="39" t="s">
        <v>91</v>
      </c>
      <c r="C6" s="39">
        <f>H6*0.02*1.08</f>
        <v>777600</v>
      </c>
      <c r="D6" s="38" t="s">
        <v>100</v>
      </c>
      <c r="H6" s="38">
        <v>36000000</v>
      </c>
    </row>
    <row r="7" spans="1:8" x14ac:dyDescent="0.15">
      <c r="A7" s="39"/>
      <c r="B7" s="39" t="s">
        <v>92</v>
      </c>
      <c r="C7" s="39">
        <v>20000</v>
      </c>
      <c r="D7" s="38" t="s">
        <v>102</v>
      </c>
    </row>
    <row r="8" spans="1:8" x14ac:dyDescent="0.15">
      <c r="A8" s="39"/>
      <c r="B8" s="39" t="s">
        <v>93</v>
      </c>
      <c r="C8" s="39">
        <v>400</v>
      </c>
    </row>
    <row r="9" spans="1:8" x14ac:dyDescent="0.15">
      <c r="A9" s="39"/>
      <c r="B9" s="39" t="s">
        <v>94</v>
      </c>
      <c r="C9" s="39">
        <v>150000</v>
      </c>
    </row>
    <row r="10" spans="1:8" x14ac:dyDescent="0.15">
      <c r="B10" s="39"/>
      <c r="C10" s="39"/>
    </row>
    <row r="11" spans="1:8" x14ac:dyDescent="0.15">
      <c r="A11" s="39" t="s">
        <v>95</v>
      </c>
      <c r="B11" s="39" t="s">
        <v>96</v>
      </c>
      <c r="C11" s="39">
        <v>42000</v>
      </c>
    </row>
    <row r="12" spans="1:8" x14ac:dyDescent="0.15">
      <c r="A12" s="39"/>
      <c r="B12" s="39" t="s">
        <v>97</v>
      </c>
      <c r="C12" s="39">
        <v>150000</v>
      </c>
    </row>
    <row r="13" spans="1:8" x14ac:dyDescent="0.15">
      <c r="A13" s="40" t="s">
        <v>104</v>
      </c>
      <c r="B13" s="40" t="s">
        <v>104</v>
      </c>
      <c r="C13" s="40">
        <v>300000</v>
      </c>
    </row>
    <row r="14" spans="1:8" x14ac:dyDescent="0.15">
      <c r="B14" s="41" t="s">
        <v>105</v>
      </c>
      <c r="C14" s="41">
        <f>SUM(C3:C13)</f>
        <v>3128300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キャッシュフロー</vt:lpstr>
      <vt:lpstr>教育費</vt:lpstr>
      <vt:lpstr>初期費用</vt:lpstr>
      <vt:lpstr>キャッシュフロー!Print_Area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キャッシュフロー表</dc:title>
  <dc:subject>未来家計簿</dc:subject>
  <dc:creator>プラチナ・コンシェルジュ</dc:creator>
  <dc:description>2012/2/22更新</dc:description>
  <cp:lastModifiedBy>hideki1008</cp:lastModifiedBy>
  <cp:lastPrinted>2014-03-15T12:14:05Z</cp:lastPrinted>
  <dcterms:created xsi:type="dcterms:W3CDTF">2003-02-06T05:45:32Z</dcterms:created>
  <dcterms:modified xsi:type="dcterms:W3CDTF">2018-11-12T13:40:04Z</dcterms:modified>
</cp:coreProperties>
</file>