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osaif\Dropbox\R2(2020)\"/>
    </mc:Choice>
  </mc:AlternateContent>
  <xr:revisionPtr revIDLastSave="0" documentId="13_ncr:1_{333A3665-20BC-40BC-B35C-2F79D8E3B33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.1.6" sheetId="2" r:id="rId1"/>
    <sheet name="20.2.4" sheetId="9" r:id="rId2"/>
    <sheet name="高配当10選" sheetId="6" r:id="rId3"/>
    <sheet name="連続増配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9" l="1"/>
  <c r="K47" i="9" s="1"/>
  <c r="I35" i="9"/>
  <c r="K35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5" i="9"/>
  <c r="E8" i="9"/>
  <c r="G8" i="9" s="1"/>
  <c r="H8" i="9" s="1"/>
  <c r="G4" i="9"/>
  <c r="H4" i="9" s="1"/>
  <c r="G7" i="9"/>
  <c r="G5" i="9"/>
  <c r="H5" i="9" s="1"/>
  <c r="G10" i="9"/>
  <c r="H10" i="9" s="1"/>
  <c r="G9" i="9"/>
  <c r="H9" i="9" s="1"/>
  <c r="G6" i="9"/>
  <c r="G17" i="9"/>
  <c r="G11" i="9"/>
  <c r="G12" i="9"/>
  <c r="H12" i="9" s="1"/>
  <c r="G30" i="9"/>
  <c r="G13" i="9"/>
  <c r="H13" i="9" s="1"/>
  <c r="G18" i="9"/>
  <c r="H18" i="9" s="1"/>
  <c r="G22" i="9"/>
  <c r="H22" i="9" s="1"/>
  <c r="G31" i="9"/>
  <c r="G16" i="9"/>
  <c r="G27" i="9"/>
  <c r="G23" i="9"/>
  <c r="H23" i="9" s="1"/>
  <c r="G25" i="9"/>
  <c r="G14" i="9"/>
  <c r="H14" i="9" s="1"/>
  <c r="G15" i="9"/>
  <c r="H15" i="9" s="1"/>
  <c r="G21" i="9"/>
  <c r="H21" i="9" s="1"/>
  <c r="G36" i="9"/>
  <c r="G19" i="9"/>
  <c r="G24" i="9"/>
  <c r="H24" i="9" s="1"/>
  <c r="G33" i="9"/>
  <c r="H33" i="9" s="1"/>
  <c r="G41" i="9"/>
  <c r="G42" i="9"/>
  <c r="H42" i="9" s="1"/>
  <c r="G39" i="9"/>
  <c r="H39" i="9" s="1"/>
  <c r="G29" i="9"/>
  <c r="G44" i="9"/>
  <c r="H44" i="9" s="1"/>
  <c r="G32" i="9"/>
  <c r="G48" i="9"/>
  <c r="G20" i="9"/>
  <c r="G28" i="9"/>
  <c r="H28" i="9" s="1"/>
  <c r="G62" i="9"/>
  <c r="H62" i="9" s="1"/>
  <c r="G43" i="9"/>
  <c r="H43" i="9" s="1"/>
  <c r="G37" i="9"/>
  <c r="G40" i="9"/>
  <c r="H40" i="9" s="1"/>
  <c r="G53" i="9"/>
  <c r="G47" i="9"/>
  <c r="H47" i="9" s="1"/>
  <c r="G45" i="9"/>
  <c r="H45" i="9" s="1"/>
  <c r="G50" i="9"/>
  <c r="H50" i="9" s="1"/>
  <c r="G52" i="9"/>
  <c r="H52" i="9" s="1"/>
  <c r="G38" i="9"/>
  <c r="H38" i="9" s="1"/>
  <c r="G46" i="9"/>
  <c r="G67" i="9"/>
  <c r="H67" i="9" s="1"/>
  <c r="G61" i="9"/>
  <c r="G51" i="9"/>
  <c r="H51" i="9" s="1"/>
  <c r="G64" i="9"/>
  <c r="H64" i="9" s="1"/>
  <c r="G54" i="9"/>
  <c r="H54" i="9" s="1"/>
  <c r="G55" i="9"/>
  <c r="H55" i="9" s="1"/>
  <c r="G57" i="9"/>
  <c r="H57" i="9" s="1"/>
  <c r="G59" i="9"/>
  <c r="G26" i="9"/>
  <c r="H26" i="9" s="1"/>
  <c r="G60" i="9"/>
  <c r="G58" i="9"/>
  <c r="H58" i="9" s="1"/>
  <c r="G66" i="9"/>
  <c r="H66" i="9" s="1"/>
  <c r="G34" i="9"/>
  <c r="H34" i="9" s="1"/>
  <c r="G73" i="9"/>
  <c r="H73" i="9" s="1"/>
  <c r="G56" i="9"/>
  <c r="H56" i="9" s="1"/>
  <c r="G69" i="9"/>
  <c r="G49" i="9"/>
  <c r="H49" i="9" s="1"/>
  <c r="G81" i="9"/>
  <c r="G72" i="9"/>
  <c r="H72" i="9" s="1"/>
  <c r="G63" i="9"/>
  <c r="H63" i="9" s="1"/>
  <c r="G77" i="9"/>
  <c r="H77" i="9" s="1"/>
  <c r="G89" i="9"/>
  <c r="H89" i="9" s="1"/>
  <c r="G80" i="9"/>
  <c r="H80" i="9" s="1"/>
  <c r="G65" i="9"/>
  <c r="G74" i="9"/>
  <c r="H74" i="9" s="1"/>
  <c r="G83" i="9"/>
  <c r="G68" i="9"/>
  <c r="H68" i="9" s="1"/>
  <c r="G82" i="9"/>
  <c r="H82" i="9" s="1"/>
  <c r="G88" i="9"/>
  <c r="H88" i="9" s="1"/>
  <c r="G79" i="9"/>
  <c r="H79" i="9" s="1"/>
  <c r="G71" i="9"/>
  <c r="H71" i="9" s="1"/>
  <c r="G96" i="9"/>
  <c r="G78" i="9"/>
  <c r="H78" i="9" s="1"/>
  <c r="G86" i="9"/>
  <c r="H86" i="9" s="1"/>
  <c r="G94" i="9"/>
  <c r="H94" i="9" s="1"/>
  <c r="G92" i="9"/>
  <c r="H92" i="9" s="1"/>
  <c r="G98" i="9"/>
  <c r="H98" i="9" s="1"/>
  <c r="G93" i="9"/>
  <c r="H93" i="9" s="1"/>
  <c r="G76" i="9"/>
  <c r="H76" i="9" s="1"/>
  <c r="G75" i="9"/>
  <c r="H75" i="9" s="1"/>
  <c r="G99" i="9"/>
  <c r="H99" i="9" s="1"/>
  <c r="G91" i="9"/>
  <c r="G97" i="9"/>
  <c r="H97" i="9" s="1"/>
  <c r="G87" i="9"/>
  <c r="H87" i="9" s="1"/>
  <c r="G95" i="9"/>
  <c r="H95" i="9" s="1"/>
  <c r="G84" i="9"/>
  <c r="H84" i="9" s="1"/>
  <c r="G101" i="9"/>
  <c r="H101" i="9" s="1"/>
  <c r="G85" i="9"/>
  <c r="G70" i="9"/>
  <c r="H70" i="9" s="1"/>
  <c r="G90" i="9"/>
  <c r="G100" i="9"/>
  <c r="H100" i="9" s="1"/>
  <c r="G103" i="9"/>
  <c r="H103" i="9" s="1"/>
  <c r="G102" i="9"/>
  <c r="H102" i="9" s="1"/>
  <c r="F4" i="2"/>
  <c r="H7" i="9"/>
  <c r="H6" i="9"/>
  <c r="H17" i="9"/>
  <c r="H11" i="9"/>
  <c r="H30" i="9"/>
  <c r="H31" i="9"/>
  <c r="H16" i="9"/>
  <c r="H27" i="9"/>
  <c r="H25" i="9"/>
  <c r="H36" i="9"/>
  <c r="H19" i="9"/>
  <c r="H41" i="9"/>
  <c r="H29" i="9"/>
  <c r="H32" i="9"/>
  <c r="H48" i="9"/>
  <c r="H20" i="9"/>
  <c r="H37" i="9"/>
  <c r="H53" i="9"/>
  <c r="H46" i="9"/>
  <c r="H61" i="9"/>
  <c r="H59" i="9"/>
  <c r="H60" i="9"/>
  <c r="H69" i="9"/>
  <c r="H81" i="9"/>
  <c r="H65" i="9"/>
  <c r="H83" i="9"/>
  <c r="H96" i="9"/>
  <c r="H91" i="9"/>
  <c r="H85" i="9"/>
  <c r="H90" i="9"/>
  <c r="K4" i="9"/>
  <c r="K7" i="9"/>
  <c r="K5" i="9"/>
  <c r="K10" i="9"/>
  <c r="K8" i="9"/>
  <c r="K9" i="9"/>
  <c r="K6" i="9"/>
  <c r="K17" i="9"/>
  <c r="K11" i="9"/>
  <c r="K12" i="9"/>
  <c r="K30" i="9"/>
  <c r="K13" i="9"/>
  <c r="K18" i="9"/>
  <c r="K22" i="9"/>
  <c r="K31" i="9"/>
  <c r="K16" i="9"/>
  <c r="K27" i="9"/>
  <c r="K23" i="9"/>
  <c r="K25" i="9"/>
  <c r="K14" i="9"/>
  <c r="K15" i="9"/>
  <c r="K21" i="9"/>
  <c r="K36" i="9"/>
  <c r="K19" i="9"/>
  <c r="K24" i="9"/>
  <c r="K33" i="9"/>
  <c r="K41" i="9"/>
  <c r="K42" i="9"/>
  <c r="K39" i="9"/>
  <c r="K29" i="9"/>
  <c r="K44" i="9"/>
  <c r="K32" i="9"/>
  <c r="K48" i="9"/>
  <c r="K20" i="9"/>
  <c r="K28" i="9"/>
  <c r="K62" i="9"/>
  <c r="K43" i="9"/>
  <c r="K37" i="9"/>
  <c r="K40" i="9"/>
  <c r="K53" i="9"/>
  <c r="K45" i="9"/>
  <c r="K50" i="9"/>
  <c r="K52" i="9"/>
  <c r="K38" i="9"/>
  <c r="K46" i="9"/>
  <c r="K67" i="9"/>
  <c r="K61" i="9"/>
  <c r="K51" i="9"/>
  <c r="K64" i="9"/>
  <c r="K54" i="9"/>
  <c r="K55" i="9"/>
  <c r="K57" i="9"/>
  <c r="K59" i="9"/>
  <c r="K26" i="9"/>
  <c r="K60" i="9"/>
  <c r="K58" i="9"/>
  <c r="K66" i="9"/>
  <c r="K34" i="9"/>
  <c r="K73" i="9"/>
  <c r="K56" i="9"/>
  <c r="K69" i="9"/>
  <c r="K49" i="9"/>
  <c r="K81" i="9"/>
  <c r="K72" i="9"/>
  <c r="K63" i="9"/>
  <c r="K77" i="9"/>
  <c r="K89" i="9"/>
  <c r="K80" i="9"/>
  <c r="K65" i="9"/>
  <c r="K74" i="9"/>
  <c r="K83" i="9"/>
  <c r="K68" i="9"/>
  <c r="K82" i="9"/>
  <c r="K88" i="9"/>
  <c r="K79" i="9"/>
  <c r="K71" i="9"/>
  <c r="K96" i="9"/>
  <c r="K78" i="9"/>
  <c r="K86" i="9"/>
  <c r="K94" i="9"/>
  <c r="K92" i="9"/>
  <c r="K98" i="9"/>
  <c r="K93" i="9"/>
  <c r="K76" i="9"/>
  <c r="K75" i="9"/>
  <c r="K99" i="9"/>
  <c r="K91" i="9"/>
  <c r="K97" i="9"/>
  <c r="K87" i="9"/>
  <c r="K95" i="9"/>
  <c r="K84" i="9"/>
  <c r="K101" i="9"/>
  <c r="K85" i="9"/>
  <c r="K70" i="9"/>
  <c r="K90" i="9"/>
  <c r="K100" i="9"/>
  <c r="K103" i="9"/>
  <c r="K102" i="9"/>
  <c r="G35" i="9" l="1"/>
  <c r="H35" i="9" s="1"/>
  <c r="G6" i="8"/>
  <c r="H6" i="8" s="1"/>
  <c r="G7" i="8"/>
  <c r="H7" i="8" s="1"/>
  <c r="G9" i="8"/>
  <c r="H9" i="8" s="1"/>
  <c r="G11" i="8"/>
  <c r="H11" i="8" s="1"/>
  <c r="G10" i="8"/>
  <c r="H10" i="8" s="1"/>
  <c r="G8" i="8"/>
  <c r="H8" i="8" s="1"/>
  <c r="G13" i="8"/>
  <c r="H13" i="8" s="1"/>
  <c r="G12" i="8"/>
  <c r="H12" i="8" s="1"/>
  <c r="G18" i="8"/>
  <c r="H18" i="8" s="1"/>
  <c r="G19" i="8"/>
  <c r="H19" i="8" s="1"/>
  <c r="G22" i="8"/>
  <c r="H22" i="8" s="1"/>
  <c r="G15" i="8"/>
  <c r="H15" i="8" s="1"/>
  <c r="G17" i="8"/>
  <c r="H17" i="8" s="1"/>
  <c r="G21" i="8"/>
  <c r="H21" i="8" s="1"/>
  <c r="G14" i="8"/>
  <c r="H14" i="8" s="1"/>
  <c r="G20" i="8"/>
  <c r="H20" i="8" s="1"/>
  <c r="G16" i="8"/>
  <c r="H16" i="8" s="1"/>
  <c r="G27" i="8"/>
  <c r="H27" i="8" s="1"/>
  <c r="G24" i="8"/>
  <c r="H24" i="8" s="1"/>
  <c r="G26" i="8"/>
  <c r="H26" i="8" s="1"/>
  <c r="G28" i="8"/>
  <c r="H28" i="8" s="1"/>
  <c r="G25" i="8"/>
  <c r="H25" i="8" s="1"/>
  <c r="G23" i="8"/>
  <c r="H23" i="8" s="1"/>
  <c r="G30" i="8"/>
  <c r="H30" i="8" s="1"/>
  <c r="G31" i="8"/>
  <c r="H31" i="8" s="1"/>
  <c r="G29" i="8"/>
  <c r="H29" i="8" s="1"/>
  <c r="G32" i="8"/>
  <c r="H32" i="8" s="1"/>
  <c r="G33" i="8"/>
  <c r="H33" i="8" s="1"/>
  <c r="G36" i="8"/>
  <c r="H36" i="8" s="1"/>
  <c r="G35" i="8"/>
  <c r="H35" i="8" s="1"/>
  <c r="G37" i="8"/>
  <c r="H37" i="8" s="1"/>
  <c r="G34" i="8"/>
  <c r="H34" i="8" s="1"/>
  <c r="G38" i="8"/>
  <c r="H38" i="8" s="1"/>
  <c r="G39" i="8"/>
  <c r="H39" i="8" s="1"/>
  <c r="G40" i="8"/>
  <c r="H40" i="8" s="1"/>
  <c r="G4" i="8"/>
  <c r="H4" i="8" s="1"/>
  <c r="G41" i="8"/>
  <c r="H41" i="8" s="1"/>
  <c r="G47" i="8"/>
  <c r="H47" i="8" s="1"/>
  <c r="G52" i="8"/>
  <c r="H52" i="8" s="1"/>
  <c r="G50" i="8"/>
  <c r="H50" i="8" s="1"/>
  <c r="G44" i="8"/>
  <c r="H44" i="8" s="1"/>
  <c r="G48" i="8"/>
  <c r="H48" i="8" s="1"/>
  <c r="G45" i="8"/>
  <c r="H45" i="8" s="1"/>
  <c r="G43" i="8"/>
  <c r="H43" i="8" s="1"/>
  <c r="G53" i="8"/>
  <c r="H53" i="8" s="1"/>
  <c r="G51" i="8"/>
  <c r="H51" i="8" s="1"/>
  <c r="G49" i="8"/>
  <c r="H49" i="8" s="1"/>
  <c r="G46" i="8"/>
  <c r="H46" i="8" s="1"/>
  <c r="G42" i="8"/>
  <c r="H42" i="8" s="1"/>
  <c r="G5" i="8"/>
  <c r="H5" i="8" s="1"/>
  <c r="L6" i="8"/>
  <c r="L7" i="8"/>
  <c r="L9" i="8"/>
  <c r="L11" i="8"/>
  <c r="L10" i="8"/>
  <c r="L8" i="8"/>
  <c r="L13" i="8"/>
  <c r="L12" i="8"/>
  <c r="L18" i="8"/>
  <c r="L19" i="8"/>
  <c r="L22" i="8"/>
  <c r="L15" i="8"/>
  <c r="L17" i="8"/>
  <c r="L21" i="8"/>
  <c r="L14" i="8"/>
  <c r="L20" i="8"/>
  <c r="L16" i="8"/>
  <c r="L27" i="8"/>
  <c r="L24" i="8"/>
  <c r="L26" i="8"/>
  <c r="L28" i="8"/>
  <c r="L25" i="8"/>
  <c r="L23" i="8"/>
  <c r="L30" i="8"/>
  <c r="L31" i="8"/>
  <c r="L29" i="8"/>
  <c r="L32" i="8"/>
  <c r="L33" i="8"/>
  <c r="L36" i="8"/>
  <c r="L35" i="8"/>
  <c r="L37" i="8"/>
  <c r="L34" i="8"/>
  <c r="L38" i="8"/>
  <c r="L39" i="8"/>
  <c r="L40" i="8"/>
  <c r="L4" i="8"/>
  <c r="L41" i="8"/>
  <c r="L47" i="8"/>
  <c r="L52" i="8"/>
  <c r="L50" i="8"/>
  <c r="L44" i="8"/>
  <c r="L48" i="8"/>
  <c r="L45" i="8"/>
  <c r="L43" i="8"/>
  <c r="L53" i="8"/>
  <c r="L51" i="8"/>
  <c r="L49" i="8"/>
  <c r="L46" i="8"/>
  <c r="L42" i="8"/>
  <c r="L5" i="8"/>
  <c r="G20" i="6" l="1"/>
  <c r="D20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L4" i="6"/>
  <c r="L14" i="6"/>
  <c r="L16" i="6"/>
  <c r="L9" i="6"/>
  <c r="L6" i="6"/>
  <c r="L13" i="6"/>
  <c r="L12" i="6"/>
  <c r="L18" i="6"/>
  <c r="L5" i="6"/>
  <c r="L17" i="6"/>
  <c r="L11" i="6"/>
  <c r="L10" i="6"/>
  <c r="L7" i="6"/>
  <c r="L8" i="6"/>
  <c r="L15" i="6"/>
  <c r="H4" i="6"/>
  <c r="I4" i="6" s="1"/>
  <c r="H14" i="6"/>
  <c r="I14" i="6" s="1"/>
  <c r="H16" i="6"/>
  <c r="I16" i="6" s="1"/>
  <c r="H9" i="6"/>
  <c r="I9" i="6" s="1"/>
  <c r="H6" i="6"/>
  <c r="I6" i="6" s="1"/>
  <c r="H13" i="6"/>
  <c r="I13" i="6" s="1"/>
  <c r="H12" i="6"/>
  <c r="I12" i="6" s="1"/>
  <c r="H18" i="6"/>
  <c r="I18" i="6" s="1"/>
  <c r="H5" i="6"/>
  <c r="I5" i="6" s="1"/>
  <c r="H17" i="6"/>
  <c r="I17" i="6" s="1"/>
  <c r="H11" i="6"/>
  <c r="I11" i="6" s="1"/>
  <c r="H10" i="6"/>
  <c r="I10" i="6" s="1"/>
  <c r="H7" i="6"/>
  <c r="I7" i="6" s="1"/>
  <c r="H8" i="6"/>
  <c r="I8" i="6" s="1"/>
  <c r="H15" i="6"/>
  <c r="I15" i="6" s="1"/>
  <c r="G4" i="2" l="1"/>
  <c r="G9" i="2"/>
  <c r="G12" i="2"/>
  <c r="G17" i="2"/>
  <c r="G20" i="2"/>
  <c r="G25" i="2"/>
  <c r="G28" i="2"/>
  <c r="G33" i="2"/>
  <c r="G36" i="2"/>
  <c r="G41" i="2"/>
  <c r="G44" i="2"/>
  <c r="G49" i="2"/>
  <c r="G52" i="2"/>
  <c r="G57" i="2"/>
  <c r="G60" i="2"/>
  <c r="G65" i="2"/>
  <c r="G68" i="2"/>
  <c r="G73" i="2"/>
  <c r="G76" i="2"/>
  <c r="G81" i="2"/>
  <c r="G84" i="2"/>
  <c r="G89" i="2"/>
  <c r="G92" i="2"/>
  <c r="G97" i="2"/>
  <c r="G100" i="2"/>
  <c r="F5" i="2"/>
  <c r="G5" i="2" s="1"/>
  <c r="F6" i="2"/>
  <c r="G6" i="2" s="1"/>
  <c r="F7" i="2"/>
  <c r="G7" i="2" s="1"/>
  <c r="F8" i="2"/>
  <c r="G8" i="2" s="1"/>
  <c r="F9" i="2"/>
  <c r="F10" i="2"/>
  <c r="G10" i="2" s="1"/>
  <c r="F11" i="2"/>
  <c r="G11" i="2" s="1"/>
  <c r="F12" i="2"/>
  <c r="F13" i="2"/>
  <c r="G13" i="2" s="1"/>
  <c r="F14" i="2"/>
  <c r="G14" i="2" s="1"/>
  <c r="F15" i="2"/>
  <c r="G15" i="2" s="1"/>
  <c r="F16" i="2"/>
  <c r="G16" i="2" s="1"/>
  <c r="F17" i="2"/>
  <c r="F18" i="2"/>
  <c r="G18" i="2" s="1"/>
  <c r="F19" i="2"/>
  <c r="G19" i="2" s="1"/>
  <c r="F20" i="2"/>
  <c r="F21" i="2"/>
  <c r="G21" i="2" s="1"/>
  <c r="F22" i="2"/>
  <c r="G22" i="2" s="1"/>
  <c r="F23" i="2"/>
  <c r="G23" i="2" s="1"/>
  <c r="F24" i="2"/>
  <c r="G24" i="2" s="1"/>
  <c r="F25" i="2"/>
  <c r="F26" i="2"/>
  <c r="G26" i="2" s="1"/>
  <c r="F27" i="2"/>
  <c r="G27" i="2" s="1"/>
  <c r="F28" i="2"/>
  <c r="F29" i="2"/>
  <c r="G29" i="2" s="1"/>
  <c r="F30" i="2"/>
  <c r="G30" i="2" s="1"/>
  <c r="F31" i="2"/>
  <c r="G31" i="2" s="1"/>
  <c r="F32" i="2"/>
  <c r="G32" i="2" s="1"/>
  <c r="F33" i="2"/>
  <c r="F34" i="2"/>
  <c r="G34" i="2" s="1"/>
  <c r="F35" i="2"/>
  <c r="G35" i="2" s="1"/>
  <c r="F36" i="2"/>
  <c r="F37" i="2"/>
  <c r="G37" i="2" s="1"/>
  <c r="F38" i="2"/>
  <c r="G38" i="2" s="1"/>
  <c r="F39" i="2"/>
  <c r="G39" i="2" s="1"/>
  <c r="F40" i="2"/>
  <c r="G40" i="2" s="1"/>
  <c r="F41" i="2"/>
  <c r="F42" i="2"/>
  <c r="G42" i="2" s="1"/>
  <c r="F43" i="2"/>
  <c r="G43" i="2" s="1"/>
  <c r="F44" i="2"/>
  <c r="F45" i="2"/>
  <c r="G45" i="2" s="1"/>
  <c r="F46" i="2"/>
  <c r="G46" i="2" s="1"/>
  <c r="F47" i="2"/>
  <c r="G47" i="2" s="1"/>
  <c r="F48" i="2"/>
  <c r="G48" i="2" s="1"/>
  <c r="F49" i="2"/>
  <c r="F50" i="2"/>
  <c r="G50" i="2" s="1"/>
  <c r="F51" i="2"/>
  <c r="G51" i="2" s="1"/>
  <c r="F52" i="2"/>
  <c r="F53" i="2"/>
  <c r="G53" i="2" s="1"/>
  <c r="F54" i="2"/>
  <c r="G54" i="2" s="1"/>
  <c r="F55" i="2"/>
  <c r="G55" i="2" s="1"/>
  <c r="F56" i="2"/>
  <c r="G56" i="2" s="1"/>
  <c r="F57" i="2"/>
  <c r="F58" i="2"/>
  <c r="G58" i="2" s="1"/>
  <c r="F59" i="2"/>
  <c r="G59" i="2" s="1"/>
  <c r="F60" i="2"/>
  <c r="F61" i="2"/>
  <c r="G61" i="2" s="1"/>
  <c r="F62" i="2"/>
  <c r="G62" i="2" s="1"/>
  <c r="F63" i="2"/>
  <c r="G63" i="2" s="1"/>
  <c r="F64" i="2"/>
  <c r="G64" i="2" s="1"/>
  <c r="F65" i="2"/>
  <c r="F66" i="2"/>
  <c r="G66" i="2" s="1"/>
  <c r="F67" i="2"/>
  <c r="G67" i="2" s="1"/>
  <c r="F68" i="2"/>
  <c r="F69" i="2"/>
  <c r="G69" i="2" s="1"/>
  <c r="F70" i="2"/>
  <c r="G70" i="2" s="1"/>
  <c r="F71" i="2"/>
  <c r="G71" i="2" s="1"/>
  <c r="F72" i="2"/>
  <c r="G72" i="2" s="1"/>
  <c r="F73" i="2"/>
  <c r="F74" i="2"/>
  <c r="G74" i="2" s="1"/>
  <c r="F75" i="2"/>
  <c r="G75" i="2" s="1"/>
  <c r="F76" i="2"/>
  <c r="F77" i="2"/>
  <c r="G77" i="2" s="1"/>
  <c r="F78" i="2"/>
  <c r="G78" i="2" s="1"/>
  <c r="F79" i="2"/>
  <c r="G79" i="2" s="1"/>
  <c r="F80" i="2"/>
  <c r="G80" i="2" s="1"/>
  <c r="F81" i="2"/>
  <c r="F82" i="2"/>
  <c r="G82" i="2" s="1"/>
  <c r="F83" i="2"/>
  <c r="G83" i="2" s="1"/>
  <c r="F84" i="2"/>
  <c r="F85" i="2"/>
  <c r="G85" i="2" s="1"/>
  <c r="F86" i="2"/>
  <c r="G86" i="2" s="1"/>
  <c r="F87" i="2"/>
  <c r="G87" i="2" s="1"/>
  <c r="F88" i="2"/>
  <c r="G88" i="2" s="1"/>
  <c r="F89" i="2"/>
  <c r="F90" i="2"/>
  <c r="G90" i="2" s="1"/>
  <c r="F91" i="2"/>
  <c r="G91" i="2" s="1"/>
  <c r="F92" i="2"/>
  <c r="F93" i="2"/>
  <c r="G93" i="2" s="1"/>
  <c r="F94" i="2"/>
  <c r="G94" i="2" s="1"/>
  <c r="F95" i="2"/>
  <c r="G95" i="2" s="1"/>
  <c r="F96" i="2"/>
  <c r="G96" i="2" s="1"/>
  <c r="F97" i="2"/>
  <c r="F98" i="2"/>
  <c r="G98" i="2" s="1"/>
  <c r="F99" i="2"/>
  <c r="G99" i="2" s="1"/>
  <c r="F100" i="2"/>
  <c r="F101" i="2"/>
  <c r="G101" i="2" s="1"/>
  <c r="F102" i="2"/>
  <c r="G102" i="2" s="1"/>
  <c r="F103" i="2"/>
  <c r="G103" i="2" s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</calcChain>
</file>

<file path=xl/sharedStrings.xml><?xml version="1.0" encoding="utf-8"?>
<sst xmlns="http://schemas.openxmlformats.org/spreadsheetml/2006/main" count="927" uniqueCount="321">
  <si>
    <t>コード</t>
  </si>
  <si>
    <t>名称</t>
  </si>
  <si>
    <t>時価総額</t>
  </si>
  <si>
    <t>配当利回り</t>
  </si>
  <si>
    <t>1株配当</t>
  </si>
  <si>
    <t>PER</t>
  </si>
  <si>
    <t>PBR</t>
  </si>
  <si>
    <t>EPS</t>
  </si>
  <si>
    <t>BPS</t>
  </si>
  <si>
    <t>ROE</t>
  </si>
  <si>
    <t>総資産経常利益率</t>
  </si>
  <si>
    <t>市場</t>
  </si>
  <si>
    <t>ＪＴ</t>
  </si>
  <si>
    <t>東証1部</t>
  </si>
  <si>
    <t>ソフトバンク(株)</t>
  </si>
  <si>
    <t>(株)ＦＰＧ</t>
  </si>
  <si>
    <t>(株)あおぞら銀行</t>
  </si>
  <si>
    <t>キヤノン(株)</t>
  </si>
  <si>
    <t>(株)ＳＵＢＡＲＵ</t>
  </si>
  <si>
    <t>出光興産(株)</t>
  </si>
  <si>
    <t>住友商事(株)</t>
  </si>
  <si>
    <t>(株)三菱ケミカルホールディングス</t>
  </si>
  <si>
    <t>日本郵政(株)</t>
  </si>
  <si>
    <t>みらかホールディングス(株)</t>
  </si>
  <si>
    <t>双日(株)</t>
  </si>
  <si>
    <t>大東建託(株)</t>
  </si>
  <si>
    <t>三菱商事(株)</t>
  </si>
  <si>
    <t>伊藤忠エネクス(株)</t>
  </si>
  <si>
    <t>---</t>
  </si>
  <si>
    <t>昭和電工(株)</t>
  </si>
  <si>
    <t>(株)ニコン</t>
  </si>
  <si>
    <t>(株)三井住友フィナンシャルグループ</t>
  </si>
  <si>
    <t>(株)みずほフィナンシャルグループ</t>
  </si>
  <si>
    <t>(株)ポーラ・オルビスホールディングス</t>
  </si>
  <si>
    <t>アサヒホールディングス(株)</t>
  </si>
  <si>
    <t>ＪＸＴＧホールディングス(株)</t>
  </si>
  <si>
    <t>世紀東急工業(株)</t>
  </si>
  <si>
    <t>東海カーボン(株)</t>
  </si>
  <si>
    <t>(株)りそなホールディングス</t>
  </si>
  <si>
    <t>丸紅(株)</t>
  </si>
  <si>
    <t>(株)新日本建物</t>
  </si>
  <si>
    <t>東証JQS</t>
  </si>
  <si>
    <t>(株)三菱ＵＦＪフィナンシャル・グループ</t>
  </si>
  <si>
    <t>オリックス(株)</t>
  </si>
  <si>
    <t>三菱ガス化学(株)</t>
  </si>
  <si>
    <t>コマツ</t>
  </si>
  <si>
    <t>ＭＳ＆ＡＤインシュアランスグループホールディングス(株)</t>
  </si>
  <si>
    <t>(株)ヒノキヤグループ</t>
  </si>
  <si>
    <t>(株)エフティグループ</t>
  </si>
  <si>
    <t>ＪＡＣ　Ｒｅｃｒｕｉｔｍｅｎｔ</t>
  </si>
  <si>
    <t>住友ゴム工業(株)</t>
  </si>
  <si>
    <t>オーデリック(株)</t>
  </si>
  <si>
    <t>三井物産(株)</t>
  </si>
  <si>
    <t>ヤマハ発動機(株)</t>
  </si>
  <si>
    <t>エイベックス(株)</t>
  </si>
  <si>
    <t>(株)ＮＴＴドコモ</t>
  </si>
  <si>
    <t>イオンフィナンシャルサービス(株)</t>
  </si>
  <si>
    <t>(株)ブリヂストン</t>
  </si>
  <si>
    <t>(株)センチュリー２１・ジャパン</t>
  </si>
  <si>
    <t>東急建設(株)</t>
  </si>
  <si>
    <t>(株)アマダホールディングス</t>
  </si>
  <si>
    <t>(株)日本エスコン</t>
  </si>
  <si>
    <t>(株)ＦＪネクスト</t>
  </si>
  <si>
    <t>セイコーエプソン(株)</t>
  </si>
  <si>
    <t>(株)タカラレーベン</t>
  </si>
  <si>
    <t>(株)ＬＩＸＩＬグループ</t>
  </si>
  <si>
    <t>(株)スカパーＪＳＡＴホールディングス</t>
  </si>
  <si>
    <t>(株)セゾン情報システムズ</t>
  </si>
  <si>
    <t>コネクシオ(株)</t>
  </si>
  <si>
    <t>東京海上ホールディングス(株)</t>
  </si>
  <si>
    <t>タマホーム(株)</t>
  </si>
  <si>
    <t>兼松エレクトロニクス(株)</t>
  </si>
  <si>
    <t>ＤＭＧ森精機(株)</t>
  </si>
  <si>
    <t>三菱ＵＦＪリース(株)</t>
  </si>
  <si>
    <t>サムティ(株)</t>
  </si>
  <si>
    <t>積水ハウス(株)</t>
  </si>
  <si>
    <t>(株)ラ・アトレ</t>
  </si>
  <si>
    <t>東証JQG</t>
  </si>
  <si>
    <t>鹿島</t>
  </si>
  <si>
    <t>(株)ノエビアホールディングス</t>
  </si>
  <si>
    <t>大和ハウス工業(株)</t>
  </si>
  <si>
    <t>ＫＤＤＩ(株)</t>
  </si>
  <si>
    <t>(株)ゴールドクレスト</t>
  </si>
  <si>
    <t>伊藤忠商事(株)</t>
  </si>
  <si>
    <t>(株)島忠</t>
  </si>
  <si>
    <t>中央ビルト工業(株)</t>
  </si>
  <si>
    <t>東証2部</t>
  </si>
  <si>
    <t>日本特殊陶業(株)</t>
  </si>
  <si>
    <t>マブチモーター(株)</t>
  </si>
  <si>
    <t>日東電工(株)</t>
  </si>
  <si>
    <t>日本航空(株)</t>
  </si>
  <si>
    <t>中部電力(株)</t>
  </si>
  <si>
    <t>清水建設(株)</t>
  </si>
  <si>
    <t>飯田グループホールディングス(株)</t>
  </si>
  <si>
    <t>(株)ジャックス</t>
  </si>
  <si>
    <t>日立キャピタル(株)</t>
  </si>
  <si>
    <t>アグレ都市デザイン(株)</t>
  </si>
  <si>
    <t>(株)たけびし</t>
  </si>
  <si>
    <t>沖縄セルラー電話(株)</t>
  </si>
  <si>
    <t>(株)住友倉庫</t>
  </si>
  <si>
    <t>(株)情報企画</t>
  </si>
  <si>
    <t>アルビス(株)</t>
  </si>
  <si>
    <t>(株)プロシップ</t>
  </si>
  <si>
    <t>(株)セブン銀行</t>
  </si>
  <si>
    <t>野村不動産ホールディングス(株)</t>
  </si>
  <si>
    <t>ＡＧＣ(株)</t>
  </si>
  <si>
    <t>(株)毎日コムネット</t>
  </si>
  <si>
    <t>穴吹興産(株)</t>
  </si>
  <si>
    <t>旭情報サービス(株)</t>
  </si>
  <si>
    <t>サンフロンティア不動産(株)</t>
  </si>
  <si>
    <t>ＪＳＲ(株)</t>
  </si>
  <si>
    <t>(株)青山財産ネットワークス</t>
  </si>
  <si>
    <t>(株)ビーロット</t>
  </si>
  <si>
    <t>アイシン精機(株)</t>
  </si>
  <si>
    <t>アイカ工業(株)</t>
  </si>
  <si>
    <t>アルテリア・ネットワークス(株)</t>
  </si>
  <si>
    <t>(株)協和エクシオ</t>
  </si>
  <si>
    <t>4,756,000百万</t>
  </si>
  <si>
    <t>6,931,786百万</t>
  </si>
  <si>
    <t>92,458百万</t>
  </si>
  <si>
    <t>340,319百万</t>
  </si>
  <si>
    <t>3,995,288百万</t>
  </si>
  <si>
    <t>2,050,623百万</t>
  </si>
  <si>
    <t>937,479百万</t>
  </si>
  <si>
    <t>2,017,214百万</t>
  </si>
  <si>
    <t>1,212,863百万</t>
  </si>
  <si>
    <t>4,572,000百万</t>
  </si>
  <si>
    <t>152,020百万</t>
  </si>
  <si>
    <t>436,773百万</t>
  </si>
  <si>
    <t>1,006,999百万</t>
  </si>
  <si>
    <t>4,585,782百万</t>
  </si>
  <si>
    <t>107,881百万</t>
  </si>
  <si>
    <t>425,030百万</t>
  </si>
  <si>
    <t>532,768百万</t>
  </si>
  <si>
    <t>5,463,850百万</t>
  </si>
  <si>
    <t>4,230,390百万</t>
  </si>
  <si>
    <t>584,068百万</t>
  </si>
  <si>
    <t>109,958百万</t>
  </si>
  <si>
    <t>1,663,273百万</t>
  </si>
  <si>
    <t>36,575百万</t>
  </si>
  <si>
    <t>241,589百万</t>
  </si>
  <si>
    <t>1,094,892百万</t>
  </si>
  <si>
    <t>1,405,125百万</t>
  </si>
  <si>
    <t>9,161百万</t>
  </si>
  <si>
    <t>7,956,009百万</t>
  </si>
  <si>
    <t>2,381,021百万</t>
  </si>
  <si>
    <t>379,289百万</t>
  </si>
  <si>
    <t>2,536,492百万</t>
  </si>
  <si>
    <t>2,120,425百万</t>
  </si>
  <si>
    <t>28,888百万</t>
  </si>
  <si>
    <t>46,700百万</t>
  </si>
  <si>
    <t>78,950百万</t>
  </si>
  <si>
    <t>344,849百万</t>
  </si>
  <si>
    <t>26,901百万</t>
  </si>
  <si>
    <t>3,403,464百万</t>
  </si>
  <si>
    <t>753,228百万</t>
  </si>
  <si>
    <t>56,394百万</t>
  </si>
  <si>
    <t>10,109,085百万</t>
  </si>
  <si>
    <t>369,593百万</t>
  </si>
  <si>
    <t>3,053,000百万</t>
  </si>
  <si>
    <t>14,315百万</t>
  </si>
  <si>
    <t>80,818百万</t>
  </si>
  <si>
    <t>454,622百万</t>
  </si>
  <si>
    <t>65,991百万</t>
  </si>
  <si>
    <t>39,705百万</t>
  </si>
  <si>
    <t>646,609百万</t>
  </si>
  <si>
    <t>60,742百万</t>
  </si>
  <si>
    <t>587,160百万</t>
  </si>
  <si>
    <t>141,376百万</t>
  </si>
  <si>
    <t>37,552百万</t>
  </si>
  <si>
    <t>72,923百万</t>
  </si>
  <si>
    <t>4,270,650百万</t>
  </si>
  <si>
    <t>47,807百万</t>
  </si>
  <si>
    <t>102,653百万</t>
  </si>
  <si>
    <t>208,201百万</t>
  </si>
  <si>
    <t>621,709百万</t>
  </si>
  <si>
    <t>91,556百万</t>
  </si>
  <si>
    <t>1,606,875百万</t>
  </si>
  <si>
    <t>7,032百万</t>
  </si>
  <si>
    <t>756,507百万</t>
  </si>
  <si>
    <t>195,717百万</t>
  </si>
  <si>
    <t>2,260,546百万</t>
  </si>
  <si>
    <t>7,638,477百万</t>
  </si>
  <si>
    <t>74,144百万</t>
  </si>
  <si>
    <t>3,986,790百万</t>
  </si>
  <si>
    <t>125,569百万</t>
  </si>
  <si>
    <t>1,782百万</t>
  </si>
  <si>
    <t>436,416百万</t>
  </si>
  <si>
    <t>282,135百万</t>
  </si>
  <si>
    <t>962,076百万</t>
  </si>
  <si>
    <t>1,133,625百万</t>
  </si>
  <si>
    <t>1,147,612百万</t>
  </si>
  <si>
    <t>875,251百万</t>
  </si>
  <si>
    <t>558,831百万</t>
  </si>
  <si>
    <t>96,854百万</t>
  </si>
  <si>
    <t>362,871百万</t>
  </si>
  <si>
    <t>3,250百万</t>
  </si>
  <si>
    <t>21,932百万</t>
  </si>
  <si>
    <t>115,930百万</t>
  </si>
  <si>
    <t>127,420百万</t>
  </si>
  <si>
    <t>10,614百万</t>
  </si>
  <si>
    <t>20,520百万</t>
  </si>
  <si>
    <t>23,333百万</t>
  </si>
  <si>
    <t>420,949百万</t>
  </si>
  <si>
    <t>505,720百万</t>
  </si>
  <si>
    <t>875,649百万</t>
  </si>
  <si>
    <t>16,272百万</t>
  </si>
  <si>
    <t>20,383百万</t>
  </si>
  <si>
    <t>10,257百万</t>
  </si>
  <si>
    <t>64,942百万</t>
  </si>
  <si>
    <t>448,408百万</t>
  </si>
  <si>
    <t>19,988百万</t>
  </si>
  <si>
    <t>16,016百万</t>
  </si>
  <si>
    <t>1,171,332百万</t>
  </si>
  <si>
    <t>241,637百万</t>
  </si>
  <si>
    <t>89,000百万</t>
  </si>
  <si>
    <t>323,513百万</t>
  </si>
  <si>
    <t>ミックス係数（PER×PBR）</t>
    <rPh sb="4" eb="6">
      <t>ケイスウ</t>
    </rPh>
    <phoneticPr fontId="4"/>
  </si>
  <si>
    <t>配当性向</t>
    <rPh sb="0" eb="2">
      <t>ハイトウ</t>
    </rPh>
    <rPh sb="2" eb="4">
      <t>セイコウ</t>
    </rPh>
    <phoneticPr fontId="4"/>
  </si>
  <si>
    <t>2020年1月6日高配当ランキング</t>
    <rPh sb="4" eb="5">
      <t>ネン</t>
    </rPh>
    <rPh sb="6" eb="7">
      <t>ガツ</t>
    </rPh>
    <rPh sb="8" eb="9">
      <t>ニチ</t>
    </rPh>
    <rPh sb="9" eb="12">
      <t>コウハイトウ</t>
    </rPh>
    <phoneticPr fontId="4"/>
  </si>
  <si>
    <t>22.5未満で着色</t>
    <rPh sb="4" eb="6">
      <t>ミマン</t>
    </rPh>
    <rPh sb="7" eb="9">
      <t>チャクショク</t>
    </rPh>
    <phoneticPr fontId="4"/>
  </si>
  <si>
    <t>単位</t>
    <rPh sb="0" eb="2">
      <t>タンイ</t>
    </rPh>
    <phoneticPr fontId="4"/>
  </si>
  <si>
    <t>円</t>
    <rPh sb="0" eb="1">
      <t>エン</t>
    </rPh>
    <phoneticPr fontId="4"/>
  </si>
  <si>
    <t>倍</t>
    <rPh sb="0" eb="1">
      <t>バイ</t>
    </rPh>
    <phoneticPr fontId="4"/>
  </si>
  <si>
    <t>DOE</t>
    <phoneticPr fontId="4"/>
  </si>
  <si>
    <t>80%以上で着色</t>
    <rPh sb="3" eb="5">
      <t>イジョウ</t>
    </rPh>
    <rPh sb="6" eb="8">
      <t>チャクショク</t>
    </rPh>
    <phoneticPr fontId="4"/>
  </si>
  <si>
    <t>価格</t>
    <rPh sb="0" eb="2">
      <t>カカク</t>
    </rPh>
    <phoneticPr fontId="4"/>
  </si>
  <si>
    <t>決算期</t>
  </si>
  <si>
    <t>2019年1月期</t>
  </si>
  <si>
    <t>百万</t>
  </si>
  <si>
    <t>取引値</t>
    <phoneticPr fontId="4"/>
  </si>
  <si>
    <t>株主優待</t>
    <rPh sb="0" eb="2">
      <t>カブヌシ</t>
    </rPh>
    <rPh sb="2" eb="4">
      <t>ユウタイ</t>
    </rPh>
    <phoneticPr fontId="4"/>
  </si>
  <si>
    <t>クオカード</t>
    <phoneticPr fontId="4"/>
  </si>
  <si>
    <t>日本電信電話(株)</t>
  </si>
  <si>
    <t>リコーリース(株)</t>
  </si>
  <si>
    <t>株価　2020.1.8</t>
    <rPh sb="0" eb="2">
      <t>カブカ</t>
    </rPh>
    <phoneticPr fontId="4"/>
  </si>
  <si>
    <t>配当利回り2</t>
    <rPh sb="0" eb="2">
      <t>ハイトウリマワ2</t>
    </rPh>
    <phoneticPr fontId="4"/>
  </si>
  <si>
    <t xml:space="preserve"> 12月期</t>
  </si>
  <si>
    <t xml:space="preserve"> 3月期</t>
  </si>
  <si>
    <t xml:space="preserve"> 11月期</t>
  </si>
  <si>
    <t xml:space="preserve"> 1月期</t>
  </si>
  <si>
    <t>ｄポイント</t>
    <phoneticPr fontId="4"/>
  </si>
  <si>
    <t>自社商品</t>
    <rPh sb="0" eb="2">
      <t>ジシャ</t>
    </rPh>
    <rPh sb="2" eb="4">
      <t>ショウヒン</t>
    </rPh>
    <phoneticPr fontId="4"/>
  </si>
  <si>
    <t>カタログ</t>
    <phoneticPr fontId="4"/>
  </si>
  <si>
    <t>×</t>
    <phoneticPr fontId="4"/>
  </si>
  <si>
    <t>隠れ優待あり</t>
    <rPh sb="0" eb="1">
      <t>カク</t>
    </rPh>
    <rPh sb="2" eb="4">
      <t>ユウタイ</t>
    </rPh>
    <phoneticPr fontId="4"/>
  </si>
  <si>
    <t>宿泊券</t>
    <rPh sb="0" eb="3">
      <t>シュクハクケン</t>
    </rPh>
    <phoneticPr fontId="4"/>
  </si>
  <si>
    <t>商品</t>
    <rPh sb="0" eb="2">
      <t>ショウヒン</t>
    </rPh>
    <phoneticPr fontId="4"/>
  </si>
  <si>
    <t>ポイント</t>
    <phoneticPr fontId="4"/>
  </si>
  <si>
    <t>お米</t>
    <rPh sb="1" eb="2">
      <t>コメ</t>
    </rPh>
    <phoneticPr fontId="4"/>
  </si>
  <si>
    <t>売上高</t>
  </si>
  <si>
    <t>営業利益</t>
  </si>
  <si>
    <t xml:space="preserve"> ---</t>
  </si>
  <si>
    <t>営業費用売上比率</t>
    <rPh sb="0" eb="2">
      <t>エイギョウ</t>
    </rPh>
    <rPh sb="2" eb="4">
      <t>ヒヨウ</t>
    </rPh>
    <rPh sb="4" eb="6">
      <t>ウリアゲ</t>
    </rPh>
    <rPh sb="6" eb="8">
      <t>ヒリツ</t>
    </rPh>
    <phoneticPr fontId="4"/>
  </si>
  <si>
    <t>---%</t>
  </si>
  <si>
    <t>2019年3月期</t>
  </si>
  <si>
    <t>PERは実績</t>
    <rPh sb="4" eb="6">
      <t>ジッセキ</t>
    </rPh>
    <phoneticPr fontId="4"/>
  </si>
  <si>
    <t>花王(株)</t>
  </si>
  <si>
    <t>ＳＰＫ(株)</t>
  </si>
  <si>
    <t>小林製薬(株)</t>
  </si>
  <si>
    <t>(株)ユー・エス・エス</t>
  </si>
  <si>
    <t>トランコム(株)</t>
  </si>
  <si>
    <t>(株)サンドラッグ</t>
  </si>
  <si>
    <t>リンナイ(株)</t>
  </si>
  <si>
    <t>(株)サンエー</t>
  </si>
  <si>
    <t>芙蓉総合リース(株)</t>
  </si>
  <si>
    <t>東京センチュリー(株)</t>
  </si>
  <si>
    <t>ユニ・チャーム(株)</t>
  </si>
  <si>
    <t>シスメックス(株)</t>
  </si>
  <si>
    <t>みずほリース(株)</t>
  </si>
  <si>
    <t>アルフレッサ　ホールディングス(株)</t>
  </si>
  <si>
    <t>(株)高速</t>
  </si>
  <si>
    <t>栗田工業(株)</t>
  </si>
  <si>
    <t>(株)プラップジャパン</t>
  </si>
  <si>
    <t>(株)リログループ</t>
  </si>
  <si>
    <t>イオンディライト(株)</t>
  </si>
  <si>
    <t>コムチュア(株)</t>
  </si>
  <si>
    <t>(株)ハイデイ日高</t>
  </si>
  <si>
    <t>(株)ハマキョウレックス</t>
  </si>
  <si>
    <t>(株)カカクコム</t>
  </si>
  <si>
    <t>シークス(株)</t>
  </si>
  <si>
    <t>ＮＥＣネッツエスアイ(株)</t>
  </si>
  <si>
    <t>(株)物語コーポレーション</t>
  </si>
  <si>
    <t>アサヒグループホールディングス(株)</t>
  </si>
  <si>
    <t>キッセイ薬品工業(株)</t>
  </si>
  <si>
    <t>ショーボンドホールディングス(株)</t>
  </si>
  <si>
    <t>(株)スカラ</t>
  </si>
  <si>
    <t>セントケア・ホールディング(株)</t>
  </si>
  <si>
    <t>日本ハウズイング(株)</t>
  </si>
  <si>
    <t>(株)ツルハホールディングス</t>
  </si>
  <si>
    <t>伊藤忠テクノソリューションズ(株)</t>
  </si>
  <si>
    <t>ニチアス(株)</t>
  </si>
  <si>
    <t>(株)ジョイフル本田</t>
  </si>
  <si>
    <t>東鉄工業(株)</t>
  </si>
  <si>
    <t>Ｊ．フロント　リテイリング(株)</t>
  </si>
  <si>
    <t>アークランドサービスホールディングス(株)</t>
  </si>
  <si>
    <t>(株)トランザクション</t>
  </si>
  <si>
    <t>積水樹脂(株)</t>
  </si>
  <si>
    <t>(株)アサンテ</t>
  </si>
  <si>
    <t>モーニングスター(株)</t>
  </si>
  <si>
    <t>2020年版</t>
    <rPh sb="4" eb="6">
      <t>ネンバン</t>
    </rPh>
    <phoneticPr fontId="4"/>
  </si>
  <si>
    <t>PERは実績値</t>
    <rPh sb="4" eb="7">
      <t>ジッセキチ</t>
    </rPh>
    <phoneticPr fontId="4"/>
  </si>
  <si>
    <t>2018年12月期</t>
  </si>
  <si>
    <t>2019年2月期</t>
  </si>
  <si>
    <t>2019年8月期</t>
  </si>
  <si>
    <t>2019年6月期</t>
  </si>
  <si>
    <t>2019年5月期</t>
  </si>
  <si>
    <t xml:space="preserve"> 2019年2月期</t>
  </si>
  <si>
    <t xml:space="preserve"> 2019年3月期</t>
  </si>
  <si>
    <t>DOE（株主資本配当率）</t>
    <rPh sb="4" eb="11">
      <t>カブヌシシホンハイトウリツ</t>
    </rPh>
    <phoneticPr fontId="4"/>
  </si>
  <si>
    <t>50%未満で着色</t>
    <rPh sb="3" eb="5">
      <t>ミマン</t>
    </rPh>
    <rPh sb="6" eb="8">
      <t>チャクショク</t>
    </rPh>
    <phoneticPr fontId="4"/>
  </si>
  <si>
    <t>10％以上で着色で着色</t>
    <rPh sb="3" eb="5">
      <t>イジョウ</t>
    </rPh>
    <rPh sb="6" eb="8">
      <t>チャクショク</t>
    </rPh>
    <rPh sb="9" eb="11">
      <t>チャクショク</t>
    </rPh>
    <phoneticPr fontId="4"/>
  </si>
  <si>
    <t>株価</t>
    <rPh sb="0" eb="2">
      <t>カブカ</t>
    </rPh>
    <phoneticPr fontId="4"/>
  </si>
  <si>
    <t>百万円</t>
    <rPh sb="0" eb="3">
      <t>ヒャクマンエン</t>
    </rPh>
    <phoneticPr fontId="4"/>
  </si>
  <si>
    <t>5％以上で着色で着色</t>
    <rPh sb="2" eb="4">
      <t>イジョウ</t>
    </rPh>
    <rPh sb="5" eb="7">
      <t>チャクショク</t>
    </rPh>
    <rPh sb="8" eb="10">
      <t>チャクショク</t>
    </rPh>
    <phoneticPr fontId="4"/>
  </si>
  <si>
    <t>連続増配（年）</t>
    <rPh sb="0" eb="2">
      <t>レンゾク</t>
    </rPh>
    <rPh sb="2" eb="4">
      <t>ゾウハイ</t>
    </rPh>
    <rPh sb="5" eb="6">
      <t>ネン</t>
    </rPh>
    <phoneticPr fontId="4"/>
  </si>
  <si>
    <t>3％以上で着色で着色</t>
    <rPh sb="2" eb="4">
      <t>イジョウ</t>
    </rPh>
    <rPh sb="5" eb="7">
      <t>チャクショク</t>
    </rPh>
    <rPh sb="8" eb="10">
      <t>チャクショク</t>
    </rPh>
    <phoneticPr fontId="4"/>
  </si>
  <si>
    <t>2020年2.4高配当ランキング</t>
    <rPh sb="4" eb="5">
      <t>ネン</t>
    </rPh>
    <rPh sb="8" eb="11">
      <t>コウハイトウ</t>
    </rPh>
    <phoneticPr fontId="4"/>
  </si>
  <si>
    <t>2019年9月期</t>
  </si>
  <si>
    <t>2019年12月期</t>
  </si>
  <si>
    <t>2019年11月期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</si>
</sst>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0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0" fillId="0" borderId="0" xfId="2" applyNumberFormat="1" applyFont="1" applyAlignment="1"/>
    <xf numFmtId="176" fontId="0" fillId="0" borderId="0" xfId="0" applyNumberFormat="1"/>
    <xf numFmtId="177" fontId="0" fillId="0" borderId="0" xfId="1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177" fontId="9" fillId="0" borderId="0" xfId="1" applyNumberFormat="1" applyFont="1" applyAlignment="1">
      <alignment shrinkToFit="1"/>
    </xf>
    <xf numFmtId="0" fontId="0" fillId="0" borderId="0" xfId="0" applyFill="1"/>
    <xf numFmtId="0" fontId="9" fillId="0" borderId="0" xfId="0" applyFont="1" applyFill="1" applyAlignment="1">
      <alignment shrinkToFit="1"/>
    </xf>
    <xf numFmtId="56" fontId="0" fillId="2" borderId="1" xfId="0" applyNumberFormat="1" applyFont="1" applyFill="1" applyBorder="1"/>
    <xf numFmtId="176" fontId="6" fillId="0" borderId="0" xfId="2" applyNumberFormat="1" applyFont="1" applyAlignment="1"/>
    <xf numFmtId="177" fontId="6" fillId="0" borderId="0" xfId="1" applyNumberFormat="1" applyFont="1" applyAlignment="1"/>
    <xf numFmtId="10" fontId="6" fillId="0" borderId="0" xfId="0" applyNumberFormat="1" applyFont="1"/>
    <xf numFmtId="10" fontId="6" fillId="0" borderId="0" xfId="2" applyNumberFormat="1" applyFont="1" applyAlignment="1"/>
  </cellXfs>
  <cellStyles count="3">
    <cellStyle name="パーセント" xfId="2" builtinId="5"/>
    <cellStyle name="桁区切り" xfId="1" builtinId="6"/>
    <cellStyle name="標準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family val="3"/>
        <charset val="128"/>
      </font>
      <numFmt numFmtId="14" formatCode="0.00%"/>
    </dxf>
    <dxf>
      <font>
        <b/>
        <family val="3"/>
        <charset val="128"/>
      </font>
      <numFmt numFmtId="177" formatCode="#,##0.0;[Red]\-#,##0.0"/>
    </dxf>
    <dxf>
      <font>
        <b/>
        <family val="3"/>
        <charset val="128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6" formatCode="0.0%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4" formatCode="0.00%"/>
    </dxf>
    <dxf>
      <numFmt numFmtId="14" formatCode="0.00%"/>
    </dxf>
    <dxf>
      <numFmt numFmtId="4" formatCode="#,##0.00"/>
    </dxf>
    <dxf>
      <numFmt numFmtId="3" formatCode="#,##0"/>
    </dxf>
    <dxf>
      <numFmt numFmtId="176" formatCode="0.0%"/>
    </dxf>
    <dxf>
      <numFmt numFmtId="176" formatCode="0.0%"/>
    </dxf>
    <dxf>
      <numFmt numFmtId="177" formatCode="#,##0.0;[Red]\-#,##0.0"/>
    </dxf>
    <dxf>
      <numFmt numFmtId="176" formatCode="0.0%"/>
    </dxf>
    <dxf>
      <numFmt numFmtId="176" formatCode="0.0%"/>
    </dxf>
    <dxf>
      <numFmt numFmtId="14" formatCode="0.00%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177" formatCode="#,##0.0;[Red]\-#,##0.0"/>
    </dxf>
    <dxf>
      <numFmt numFmtId="176" formatCode="0.0%"/>
    </dxf>
    <dxf>
      <numFmt numFmtId="13" formatCode="0%"/>
    </dxf>
    <dxf>
      <font>
        <b/>
        <family val="3"/>
        <charset val="128"/>
      </font>
      <numFmt numFmtId="14" formatCode="0.00%"/>
    </dxf>
    <dxf>
      <numFmt numFmtId="14" formatCode="0.00%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numFmt numFmtId="14" formatCode="0.0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Yu Gothic"/>
        <family val="2"/>
        <scheme val="minor"/>
      </font>
      <numFmt numFmtId="2" formatCode="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Yu Gothic"/>
        <family val="2"/>
        <scheme val="minor"/>
      </font>
      <numFmt numFmtId="176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Yu Gothic"/>
        <family val="2"/>
        <scheme val="minor"/>
      </font>
      <numFmt numFmtId="176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numFmt numFmtId="14" formatCode="0.00%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Yu Gothic"/>
        <family val="3"/>
        <charset val="128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3D5BE-F37B-4766-AEC0-D3F535BE1A8B}" name="テーブル1" displayName="テーブル1" ref="B3:Q103" totalsRowShown="0" headerRowDxfId="55" dataDxfId="54">
  <autoFilter ref="B3:Q103" xr:uid="{7E35905D-50D2-43BB-B59D-91BD36C6E1D6}"/>
  <tableColumns count="16">
    <tableColumn id="1" xr3:uid="{F64D7744-0C73-4A3A-A2B7-AA4F30EC1D7F}" name="コード" dataDxfId="53"/>
    <tableColumn id="2" xr3:uid="{E6271DAA-C3B8-407B-A496-D1325BBE2BA0}" name="名称" dataDxfId="52"/>
    <tableColumn id="8" xr3:uid="{429D1E64-F12D-4BE8-8F99-1BCEAD4C4AC2}" name="配当利回り" dataDxfId="51"/>
    <tableColumn id="9" xr3:uid="{45A11034-BAB0-41B1-A574-CEAB2B2FCD2F}" name="1株配当" dataDxfId="50"/>
    <tableColumn id="20" xr3:uid="{596F8B5F-FFB5-4199-98A3-124C5D71E2B2}" name="配当性向" dataDxfId="49" dataCellStyle="パーセント">
      <calculatedColumnFormula>テーブル1[[#This Row],[配当利回り]]*テーブル1[[#This Row],[PER]]</calculatedColumnFormula>
    </tableColumn>
    <tableColumn id="22" xr3:uid="{BA3E2A52-FA9E-4E9C-A777-22C03A41B89B}" name="DOE" dataDxfId="48" dataCellStyle="パーセント">
      <calculatedColumnFormula>テーブル1[[#This Row],[配当性向]]*テーブル1[[#This Row],[ROE]]</calculatedColumnFormula>
    </tableColumn>
    <tableColumn id="10" xr3:uid="{ACC0CB5F-0132-4B44-B4B5-24FAF41313F7}" name="PER" dataDxfId="47"/>
    <tableColumn id="11" xr3:uid="{411C86E3-77AE-46C3-9D67-58D4D0EAC5C9}" name="PBR" dataDxfId="46"/>
    <tableColumn id="19" xr3:uid="{822182BA-D4E3-4058-81F5-A2F6FD158426}" name="ミックス係数（PER×PBR）" dataDxfId="45">
      <calculatedColumnFormula>テーブル1[[#This Row],[PER]]*テーブル1[[#This Row],[PBR]]</calculatedColumnFormula>
    </tableColumn>
    <tableColumn id="12" xr3:uid="{22EBE2AB-BF86-4238-BF2C-F8E2EAA17717}" name="EPS" dataDxfId="44"/>
    <tableColumn id="13" xr3:uid="{9390E7FD-3B0C-4B13-8281-F9C80AF47A95}" name="BPS" dataDxfId="43"/>
    <tableColumn id="14" xr3:uid="{055D120F-8761-4BDB-BBA2-55504FF9811D}" name="ROE" dataDxfId="42"/>
    <tableColumn id="15" xr3:uid="{D5B0B3C1-1346-42D9-BB89-35B01A61017F}" name="総資産経常利益率" dataDxfId="41"/>
    <tableColumn id="3" xr3:uid="{C687F317-2774-498B-8E7F-6F2759B75E6D}" name="価格" dataDxfId="40"/>
    <tableColumn id="7" xr3:uid="{5282468A-B0DF-4535-B2CB-0C383CFCCB51}" name="時価総額" dataDxfId="39"/>
    <tableColumn id="17" xr3:uid="{BAF383F1-77E4-4939-8FAC-E038B8B1E60B}" name="市場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454C93-69E8-4D68-AF5B-87DE0DCED39D}" name="テーブル2" displayName="テーブル2" ref="C3:U103" totalsRowShown="0">
  <autoFilter ref="C3:U103" xr:uid="{90EA4B97-BD8D-4758-A19D-0167AADD62A6}"/>
  <sortState ref="C4:U103">
    <sortCondition descending="1" ref="E4"/>
  </sortState>
  <tableColumns count="19">
    <tableColumn id="1" xr3:uid="{1514F300-3042-4238-8D71-372A0FF378B8}" name="コード"/>
    <tableColumn id="2" xr3:uid="{D1CC93A1-2EA8-45D2-B261-9A245AB43234}" name="名称"/>
    <tableColumn id="3" xr3:uid="{E9EBBEF8-781C-4637-B61C-EB258119AA4F}" name="配当利回り" dataDxfId="10"/>
    <tableColumn id="4" xr3:uid="{E6657552-8DF8-4E5D-8941-23AC47B6EC0A}" name="1株配当"/>
    <tableColumn id="18" xr3:uid="{EAB79DCC-0AC2-4FDB-A2F5-9A124B030361}" name="配当性向" dataDxfId="12" dataCellStyle="パーセント">
      <calculatedColumnFormula>テーブル2[[#This Row],[配当利回り]]*テーブル2[[#This Row],[PER]]</calculatedColumnFormula>
    </tableColumn>
    <tableColumn id="19" xr3:uid="{E1EA8B82-79AA-4F99-B472-AA979CB0BA8F}" name="DOE" dataDxfId="13" dataCellStyle="パーセント">
      <calculatedColumnFormula>テーブル2[[#This Row],[配当性向]]*テーブル2[[#This Row],[ROE]]</calculatedColumnFormula>
    </tableColumn>
    <tableColumn id="5" xr3:uid="{DE444261-EB21-41DD-8507-B5B5E6D73D12}" name="PER"/>
    <tableColumn id="6" xr3:uid="{9C808C2C-1591-482E-9EE4-3BF4E1C998E3}" name="PBR"/>
    <tableColumn id="17" xr3:uid="{9A740E15-94DB-4720-B58F-4C98F6DD554E}" name="ミックス係数（PER×PBR）" dataDxfId="11" dataCellStyle="桁区切り">
      <calculatedColumnFormula>テーブル2[[#This Row],[PER]]*テーブル2[[#This Row],[PBR]]</calculatedColumnFormula>
    </tableColumn>
    <tableColumn id="7" xr3:uid="{DF317E68-C5E2-4825-ACAC-0F55E9FB0869}" name="EPS"/>
    <tableColumn id="8" xr3:uid="{EC47AC8D-EACE-42A5-93F2-9260C8C5369B}" name="BPS" dataDxfId="20"/>
    <tableColumn id="9" xr3:uid="{FDFFD841-5FA1-40F7-8EA0-A6558966B728}" name="ROE" dataDxfId="19"/>
    <tableColumn id="10" xr3:uid="{DD58FF57-DD1B-464A-855F-B99B2DC4FB5A}" name="総資産経常利益率" dataDxfId="18"/>
    <tableColumn id="11" xr3:uid="{715C1239-5BCF-4313-B28A-F00A2D74C582}" name="売上高" dataDxfId="17"/>
    <tableColumn id="12" xr3:uid="{5B2702D9-D6A5-4E5F-B61C-47649FFAA36C}" name="営業利益" dataDxfId="16"/>
    <tableColumn id="13" xr3:uid="{83259E26-0888-459D-A78D-8AB790688C04}" name="決算期"/>
    <tableColumn id="14" xr3:uid="{8D07E432-CE5C-49A7-A66F-5A06F59D3CAC}" name="株価" dataDxfId="15"/>
    <tableColumn id="15" xr3:uid="{B0F35786-0821-4552-BEBA-64689AAAAEEA}" name="時価総額" dataDxfId="14"/>
    <tableColumn id="16" xr3:uid="{B40DA13C-1D16-49E0-9F24-F5F9557D2179}" name="市場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B8DF6-EBF6-463A-BDC9-A91F8861B162}" name="テーブル5" displayName="テーブル5" ref="B3:U18" totalsRowShown="0">
  <autoFilter ref="B3:U18" xr:uid="{3C3EA707-BA6E-47E6-A8DF-7BB985789983}"/>
  <sortState ref="B4:U18">
    <sortCondition descending="1" ref="E4"/>
  </sortState>
  <tableColumns count="20">
    <tableColumn id="1" xr3:uid="{D26349A6-7F86-43AF-88B8-9175A34322EB}" name="コード"/>
    <tableColumn id="2" xr3:uid="{B1678789-1672-4891-B36D-F4E3DF25C33A}" name="名称"/>
    <tableColumn id="4" xr3:uid="{B66C0F9B-165F-481A-9B3F-F705C22EF429}" name="取引値" dataDxfId="37"/>
    <tableColumn id="9" xr3:uid="{0DA4DF3D-B739-4C23-91C4-F465CC22643F}" name="配当利回り" dataDxfId="36"/>
    <tableColumn id="19" xr3:uid="{EBC836B6-249F-4132-8597-1BEDFE83A9C3}" name="株主優待" dataDxfId="35"/>
    <tableColumn id="10" xr3:uid="{C95A0C65-EC16-487E-85AA-9E335D64B6F4}" name="1株配当"/>
    <tableColumn id="20" xr3:uid="{E27C6B6C-FEB8-424D-91FE-F69CA350494D}" name="配当利回り2" dataDxfId="34">
      <calculatedColumnFormula>テーブル5[[#This Row],[配当利回り]]*テーブル5[[#This Row],[PER]]</calculatedColumnFormula>
    </tableColumn>
    <tableColumn id="21" xr3:uid="{573D70B3-4A3C-4F02-AD6C-B1BD5627EEE5}" name="DOE" dataDxfId="33">
      <calculatedColumnFormula>テーブル5[[#This Row],[配当利回り2]]*テーブル5[[#This Row],[ROE]]</calculatedColumnFormula>
    </tableColumn>
    <tableColumn id="11" xr3:uid="{018B4CF9-F7FF-493F-A0E4-C98C26C9DF3C}" name="PER"/>
    <tableColumn id="12" xr3:uid="{396A853D-4B6F-494E-9089-6AD15FE0DB5D}" name="PBR"/>
    <tableColumn id="22" xr3:uid="{C04DD391-94AD-4731-BC58-C13C2C5C76AA}" name="ミックス係数（PER×PBR）" dataDxfId="32" dataCellStyle="桁区切り">
      <calculatedColumnFormula>テーブル5[[#This Row],[PER]]*テーブル5[[#This Row],[PBR]]</calculatedColumnFormula>
    </tableColumn>
    <tableColumn id="13" xr3:uid="{DD4BF6BF-0ADA-416C-9E88-F583289EB53D}" name="EPS"/>
    <tableColumn id="14" xr3:uid="{1B41B7A6-975E-4494-AB67-2AB70841B498}" name="BPS"/>
    <tableColumn id="15" xr3:uid="{FA1D0C4B-EA92-4DDC-A902-0D0F5B078DF8}" name="ROE"/>
    <tableColumn id="23" xr3:uid="{3858B134-2E84-4ABD-9AA5-A05ECF23330F}" name="売上高" dataDxfId="31"/>
    <tableColumn id="24" xr3:uid="{EA92B8C6-9434-4C16-8FA8-8FAF76487943}" name="営業利益" dataDxfId="30"/>
    <tableColumn id="25" xr3:uid="{6866CC00-2422-43F4-B448-A13FDB60C202}" name="営業費用売上比率" dataDxfId="29">
      <calculatedColumnFormula>テーブル5[[#This Row],[売上高]]/(テーブル5[[#This Row],[売上高]]-テーブル5[[#This Row],[営業利益]])</calculatedColumnFormula>
    </tableColumn>
    <tableColumn id="16" xr3:uid="{93149EAA-50CA-45BA-B643-894DA969C3A5}" name="総資産経常利益率"/>
    <tableColumn id="8" xr3:uid="{2D9034ED-A552-40DA-86D2-0D2A79298248}" name="時価総額" dataDxfId="28"/>
    <tableColumn id="17" xr3:uid="{E427C170-9A3E-41F0-BE3C-620CB8CB5149}" name="決算期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924E54-D9AD-437C-9A19-6E310EA62BAC}" name="テーブル4" displayName="テーブル4" ref="C3:V53" totalsRowShown="0">
  <autoFilter ref="C3:V53" xr:uid="{AD46FF5E-2E72-4CB1-8E95-2A4E6E301AF4}"/>
  <sortState ref="C6:V53">
    <sortCondition descending="1" ref="C6"/>
  </sortState>
  <tableColumns count="20">
    <tableColumn id="1" xr3:uid="{725C007A-8612-4D7B-9280-F72A827C586F}" name="連続増配（年）"/>
    <tableColumn id="2" xr3:uid="{0E717867-0438-491C-98A6-036FC39A478B}" name="コード"/>
    <tableColumn id="3" xr3:uid="{ED50EFA4-3DFC-4C23-BBE8-2530CA69A972}" name="名称"/>
    <tableColumn id="4" xr3:uid="{6BB4587C-A5F4-4E01-B207-B5ED850698D6}" name="配当利回り" dataDxfId="27"/>
    <tableColumn id="20" xr3:uid="{74454DA0-7813-4930-8E23-3C3B3A352E06}" name="配当性向" dataDxfId="26">
      <calculatedColumnFormula>テーブル4[[#This Row],[配当利回り]]*テーブル4[[#This Row],[PER]]</calculatedColumnFormula>
    </tableColumn>
    <tableColumn id="21" xr3:uid="{352E03DA-961F-4CA3-9E02-54A6123C322A}" name="DOE（株主資本配当率）" dataDxfId="25">
      <calculatedColumnFormula>テーブル4[[#This Row],[配当性向]]*テーブル4[[#This Row],[ROE]]</calculatedColumnFormula>
    </tableColumn>
    <tableColumn id="5" xr3:uid="{4FC035D3-FC89-4A40-A7D5-D1E2A21F6B82}" name="1株配当"/>
    <tableColumn id="6" xr3:uid="{2FEB4448-0843-40DC-8AD1-F64E3D99C039}" name="PER"/>
    <tableColumn id="7" xr3:uid="{F25829C8-5E86-4578-9045-B1305803DC54}" name="PBR"/>
    <tableColumn id="19" xr3:uid="{B5275110-C7B2-4255-9F67-A6D748D77438}" name="ミックス係数（PER×PBR）" dataDxfId="24" dataCellStyle="桁区切り">
      <calculatedColumnFormula>テーブル4[[#This Row],[PER]]*テーブル4[[#This Row],[PBR]]</calculatedColumnFormula>
    </tableColumn>
    <tableColumn id="8" xr3:uid="{22A334C4-4485-4D79-B18B-50C32F2A80B6}" name="EPS"/>
    <tableColumn id="9" xr3:uid="{947B1C71-7A80-491D-8228-60146BB125E2}" name="BPS"/>
    <tableColumn id="10" xr3:uid="{C596BF3E-0F67-452C-80B9-9DA8B6D1827B}" name="ROE" dataDxfId="23"/>
    <tableColumn id="11" xr3:uid="{0695750A-6A48-45DF-BCBB-C25D9B1DB946}" name="総資産経常利益率" dataDxfId="22"/>
    <tableColumn id="12" xr3:uid="{45B036F9-C4E8-4016-99D2-9F0E96A5BD55}" name="売上高"/>
    <tableColumn id="13" xr3:uid="{644166BB-1311-4367-AA05-FE61927C93BB}" name="営業利益"/>
    <tableColumn id="14" xr3:uid="{D94418AB-46BB-4F32-A39E-D5041D99EC80}" name="決算期"/>
    <tableColumn id="16" xr3:uid="{34E9441F-84EA-4F51-AA94-974D1F35007D}" name="株価" dataDxfId="21"/>
    <tableColumn id="17" xr3:uid="{C177778B-8BD2-4483-8ADE-AECA36305A69}" name="時価総額"/>
    <tableColumn id="18" xr3:uid="{3A308A34-05A5-4CD6-BB71-24ACBEB2D966}" name="市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5365-7420-426B-9D99-98B0C0AC654F}">
  <dimension ref="A1:Q103"/>
  <sheetViews>
    <sheetView workbookViewId="0">
      <pane xSplit="3" ySplit="3" topLeftCell="D4" activePane="bottomRight" state="frozen"/>
      <selection pane="topRight" activeCell="E1" sqref="E1"/>
      <selection pane="bottomLeft" activeCell="A3" sqref="A3"/>
      <selection pane="bottomRight" activeCell="C28" sqref="C28"/>
    </sheetView>
  </sheetViews>
  <sheetFormatPr defaultRowHeight="18.75"/>
  <cols>
    <col min="1" max="1" width="4.5" style="4" customWidth="1"/>
    <col min="2" max="2" width="9" style="4"/>
    <col min="3" max="3" width="15.875" style="4" customWidth="1"/>
    <col min="6" max="6" width="12.125" style="4" customWidth="1"/>
    <col min="7" max="7" width="9.375" style="4" customWidth="1"/>
    <col min="8" max="9" width="10" style="4" customWidth="1"/>
    <col min="10" max="10" width="10.375" style="4" bestFit="1" customWidth="1"/>
    <col min="11" max="11" width="9.5" style="4" bestFit="1" customWidth="1"/>
    <col min="12" max="12" width="9.5" style="4" customWidth="1"/>
    <col min="13" max="14" width="12.75" style="4" bestFit="1" customWidth="1"/>
    <col min="15" max="15" width="7.5" style="4" bestFit="1" customWidth="1"/>
    <col min="16" max="16" width="12.75" style="4" bestFit="1" customWidth="1"/>
    <col min="17" max="17" width="9" style="4"/>
    <col min="18" max="18" width="14.625" style="4" bestFit="1" customWidth="1"/>
    <col min="19" max="16384" width="9" style="4"/>
  </cols>
  <sheetData>
    <row r="1" spans="1:17" ht="19.5">
      <c r="A1" s="13" t="s">
        <v>219</v>
      </c>
      <c r="D1" s="4"/>
      <c r="E1" s="4"/>
      <c r="F1" s="4" t="s">
        <v>225</v>
      </c>
      <c r="J1" s="4" t="s">
        <v>220</v>
      </c>
      <c r="P1" s="18" t="s">
        <v>256</v>
      </c>
    </row>
    <row r="2" spans="1:17" ht="19.5">
      <c r="A2" s="13"/>
      <c r="B2" s="4" t="s">
        <v>221</v>
      </c>
      <c r="D2" s="4"/>
      <c r="E2" s="4" t="s">
        <v>222</v>
      </c>
      <c r="H2" s="4" t="s">
        <v>223</v>
      </c>
      <c r="I2" s="4" t="s">
        <v>223</v>
      </c>
      <c r="J2" s="4" t="s">
        <v>223</v>
      </c>
      <c r="K2" s="4" t="s">
        <v>222</v>
      </c>
      <c r="L2" s="4" t="s">
        <v>222</v>
      </c>
      <c r="O2" s="4" t="s">
        <v>222</v>
      </c>
    </row>
    <row r="3" spans="1:17" ht="16.5">
      <c r="B3" s="4" t="s">
        <v>0</v>
      </c>
      <c r="C3" s="4" t="s">
        <v>1</v>
      </c>
      <c r="D3" s="4" t="s">
        <v>3</v>
      </c>
      <c r="E3" s="4" t="s">
        <v>4</v>
      </c>
      <c r="F3" s="4" t="s">
        <v>218</v>
      </c>
      <c r="G3" s="4" t="s">
        <v>224</v>
      </c>
      <c r="H3" s="4" t="s">
        <v>5</v>
      </c>
      <c r="I3" s="4" t="s">
        <v>6</v>
      </c>
      <c r="J3" s="4" t="s">
        <v>217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226</v>
      </c>
      <c r="P3" s="4" t="s">
        <v>2</v>
      </c>
      <c r="Q3" s="4" t="s">
        <v>11</v>
      </c>
    </row>
    <row r="4" spans="1:17" ht="16.5">
      <c r="A4" s="4">
        <v>1</v>
      </c>
      <c r="B4" s="4">
        <v>2914</v>
      </c>
      <c r="C4" s="4" t="s">
        <v>12</v>
      </c>
      <c r="D4" s="7">
        <v>6.4799999999999996E-2</v>
      </c>
      <c r="E4" s="4">
        <v>154</v>
      </c>
      <c r="F4" s="12">
        <f>テーブル1[[#This Row],[配当利回り]]*テーブル1[[#This Row],[PER]]</f>
        <v>0.80546399999999996</v>
      </c>
      <c r="G4" s="12">
        <f>テーブル1[[#This Row],[配当性向]]*テーブル1[[#This Row],[ROE]]</f>
        <v>0.11518135199999999</v>
      </c>
      <c r="H4" s="4">
        <v>12.43</v>
      </c>
      <c r="I4" s="4">
        <v>1.65</v>
      </c>
      <c r="J4" s="11">
        <f>テーブル1[[#This Row],[PER]]*テーブル1[[#This Row],[PBR]]</f>
        <v>20.509499999999999</v>
      </c>
      <c r="K4" s="4">
        <v>215.31</v>
      </c>
      <c r="L4" s="8">
        <v>1438.82</v>
      </c>
      <c r="M4" s="9">
        <v>0.14299999999999999</v>
      </c>
      <c r="N4" s="9">
        <v>9.9500000000000005E-2</v>
      </c>
      <c r="O4" s="5">
        <v>2378</v>
      </c>
      <c r="P4" s="6" t="s">
        <v>117</v>
      </c>
      <c r="Q4" s="4" t="s">
        <v>13</v>
      </c>
    </row>
    <row r="5" spans="1:17" ht="16.5">
      <c r="A5" s="4">
        <v>2</v>
      </c>
      <c r="B5" s="4">
        <v>9434</v>
      </c>
      <c r="C5" s="4" t="s">
        <v>14</v>
      </c>
      <c r="D5" s="7">
        <v>5.8700000000000002E-2</v>
      </c>
      <c r="E5" s="4">
        <v>85</v>
      </c>
      <c r="F5" s="12">
        <f>テーブル1[[#This Row],[配当利回り]]*テーブル1[[#This Row],[PER]]</f>
        <v>0.84704100000000004</v>
      </c>
      <c r="G5" s="12">
        <f>テーブル1[[#This Row],[配当性向]]*テーブル1[[#This Row],[ROE]]</f>
        <v>0.37134277440000002</v>
      </c>
      <c r="H5" s="4">
        <v>14.43</v>
      </c>
      <c r="I5" s="4">
        <v>6.29</v>
      </c>
      <c r="J5" s="11">
        <f>テーブル1[[#This Row],[PER]]*テーブル1[[#This Row],[PBR]]</f>
        <v>90.764700000000005</v>
      </c>
      <c r="K5" s="4">
        <v>89.99</v>
      </c>
      <c r="L5" s="4">
        <v>230.07</v>
      </c>
      <c r="M5" s="9">
        <v>0.43840000000000001</v>
      </c>
      <c r="N5" s="9">
        <v>0.11559999999999999</v>
      </c>
      <c r="O5" s="5">
        <v>1448</v>
      </c>
      <c r="P5" s="6" t="s">
        <v>118</v>
      </c>
      <c r="Q5" s="4" t="s">
        <v>13</v>
      </c>
    </row>
    <row r="6" spans="1:17" ht="16.5">
      <c r="A6" s="4">
        <v>3</v>
      </c>
      <c r="B6" s="4">
        <v>7148</v>
      </c>
      <c r="C6" s="4" t="s">
        <v>15</v>
      </c>
      <c r="D6" s="7">
        <v>5.79E-2</v>
      </c>
      <c r="E6" s="4">
        <v>60.1</v>
      </c>
      <c r="F6" s="12">
        <f>テーブル1[[#This Row],[配当利回り]]*テーブル1[[#This Row],[PER]]</f>
        <v>0.52746899999999997</v>
      </c>
      <c r="G6" s="12">
        <f>テーブル1[[#This Row],[配当性向]]*テーブル1[[#This Row],[ROE]]</f>
        <v>0.17031974010000001</v>
      </c>
      <c r="H6" s="4">
        <v>9.11</v>
      </c>
      <c r="I6" s="4">
        <v>2.81</v>
      </c>
      <c r="J6" s="11">
        <f>テーブル1[[#This Row],[PER]]*テーブル1[[#This Row],[PBR]]</f>
        <v>25.5991</v>
      </c>
      <c r="K6" s="4">
        <v>113.01</v>
      </c>
      <c r="L6" s="4">
        <v>369.59</v>
      </c>
      <c r="M6" s="9">
        <v>0.32290000000000002</v>
      </c>
      <c r="N6" s="9">
        <v>0.13639999999999999</v>
      </c>
      <c r="O6" s="5">
        <v>1038</v>
      </c>
      <c r="P6" s="6" t="s">
        <v>119</v>
      </c>
      <c r="Q6" s="4" t="s">
        <v>13</v>
      </c>
    </row>
    <row r="7" spans="1:17" ht="16.5">
      <c r="A7" s="4">
        <v>4</v>
      </c>
      <c r="B7" s="4">
        <v>8304</v>
      </c>
      <c r="C7" s="4" t="s">
        <v>16</v>
      </c>
      <c r="D7" s="7">
        <v>5.4199999999999998E-2</v>
      </c>
      <c r="E7" s="4">
        <v>156</v>
      </c>
      <c r="F7" s="12">
        <f>テーブル1[[#This Row],[配当利回り]]*テーブル1[[#This Row],[PER]]</f>
        <v>0.49863999999999997</v>
      </c>
      <c r="G7" s="12">
        <f>テーブル1[[#This Row],[配当性向]]*テーブル1[[#This Row],[ROE]]</f>
        <v>4.0738887999999994E-2</v>
      </c>
      <c r="H7" s="4">
        <v>9.1999999999999993</v>
      </c>
      <c r="I7" s="4">
        <v>0.7</v>
      </c>
      <c r="J7" s="11">
        <f>テーブル1[[#This Row],[PER]]*テーブル1[[#This Row],[PBR]]</f>
        <v>6.4399999999999995</v>
      </c>
      <c r="K7" s="4">
        <v>309.67</v>
      </c>
      <c r="L7" s="8">
        <v>4087.7</v>
      </c>
      <c r="M7" s="9">
        <v>8.1699999999999995E-2</v>
      </c>
      <c r="N7" s="9">
        <v>9.4000000000000004E-3</v>
      </c>
      <c r="O7" s="5">
        <v>2877</v>
      </c>
      <c r="P7" s="6" t="s">
        <v>120</v>
      </c>
      <c r="Q7" s="4" t="s">
        <v>13</v>
      </c>
    </row>
    <row r="8" spans="1:17" ht="16.5">
      <c r="A8" s="4">
        <v>5</v>
      </c>
      <c r="B8" s="4">
        <v>7751</v>
      </c>
      <c r="C8" s="4" t="s">
        <v>17</v>
      </c>
      <c r="D8" s="7">
        <v>5.3400000000000003E-2</v>
      </c>
      <c r="E8" s="4">
        <v>160</v>
      </c>
      <c r="F8" s="12">
        <f>テーブル1[[#This Row],[配当利回り]]*テーブル1[[#This Row],[PER]]</f>
        <v>1.2244620000000002</v>
      </c>
      <c r="G8" s="12">
        <f>テーブル1[[#This Row],[配当性向]]*テーブル1[[#This Row],[ROE]]</f>
        <v>0.10860977940000001</v>
      </c>
      <c r="H8" s="4">
        <v>22.93</v>
      </c>
      <c r="I8" s="4">
        <v>1.22</v>
      </c>
      <c r="J8" s="11">
        <f>テーブル1[[#This Row],[PER]]*テーブル1[[#This Row],[PBR]]</f>
        <v>27.974599999999999</v>
      </c>
      <c r="K8" s="4">
        <v>234.09</v>
      </c>
      <c r="L8" s="8">
        <v>2458.86</v>
      </c>
      <c r="M8" s="9">
        <v>8.8700000000000001E-2</v>
      </c>
      <c r="N8" s="9">
        <v>7.1900000000000006E-2</v>
      </c>
      <c r="O8" s="10">
        <v>2995.5</v>
      </c>
      <c r="P8" s="6" t="s">
        <v>121</v>
      </c>
      <c r="Q8" s="4" t="s">
        <v>13</v>
      </c>
    </row>
    <row r="9" spans="1:17" ht="16.5">
      <c r="A9" s="4">
        <v>6</v>
      </c>
      <c r="B9" s="4">
        <v>7270</v>
      </c>
      <c r="C9" s="4" t="s">
        <v>18</v>
      </c>
      <c r="D9" s="7">
        <v>5.3999999999999999E-2</v>
      </c>
      <c r="E9" s="4">
        <v>144</v>
      </c>
      <c r="F9" s="12">
        <f>テーブル1[[#This Row],[配当利回り]]*テーブル1[[#This Row],[PER]]</f>
        <v>0.67715999999999998</v>
      </c>
      <c r="G9" s="12">
        <f>テーブル1[[#This Row],[配当性向]]*テーブル1[[#This Row],[ROE]]</f>
        <v>6.3382175999999998E-2</v>
      </c>
      <c r="H9" s="4">
        <v>12.54</v>
      </c>
      <c r="I9" s="4">
        <v>1.21</v>
      </c>
      <c r="J9" s="11">
        <f>テーブル1[[#This Row],[PER]]*テーブル1[[#This Row],[PBR]]</f>
        <v>15.173399999999999</v>
      </c>
      <c r="K9" s="4">
        <v>192.78</v>
      </c>
      <c r="L9" s="8">
        <v>2194.33</v>
      </c>
      <c r="M9" s="9">
        <v>9.3600000000000003E-2</v>
      </c>
      <c r="N9" s="9">
        <v>6.6900000000000001E-2</v>
      </c>
      <c r="O9" s="5">
        <v>2666</v>
      </c>
      <c r="P9" s="6" t="s">
        <v>122</v>
      </c>
      <c r="Q9" s="4" t="s">
        <v>13</v>
      </c>
    </row>
    <row r="10" spans="1:17" ht="16.5">
      <c r="A10" s="4">
        <v>7</v>
      </c>
      <c r="B10" s="4">
        <v>5019</v>
      </c>
      <c r="C10" s="4" t="s">
        <v>19</v>
      </c>
      <c r="D10" s="7">
        <v>5.1499999999999997E-2</v>
      </c>
      <c r="E10" s="4">
        <v>160</v>
      </c>
      <c r="F10" s="12">
        <f>テーブル1[[#This Row],[配当利回り]]*テーブル1[[#This Row],[PER]]</f>
        <v>0.48255499999999996</v>
      </c>
      <c r="G10" s="12">
        <f>テーブル1[[#This Row],[配当性向]]*テーブル1[[#This Row],[ROE]]</f>
        <v>4.5939236000000001E-2</v>
      </c>
      <c r="H10" s="4">
        <v>9.3699999999999992</v>
      </c>
      <c r="I10" s="4">
        <v>0.74</v>
      </c>
      <c r="J10" s="11">
        <f>テーブル1[[#This Row],[PER]]*テーブル1[[#This Row],[PBR]]</f>
        <v>6.9337999999999997</v>
      </c>
      <c r="K10" s="4">
        <v>401.63</v>
      </c>
      <c r="L10" s="8">
        <v>4181.53</v>
      </c>
      <c r="M10" s="9">
        <v>9.5200000000000007E-2</v>
      </c>
      <c r="N10" s="9">
        <v>5.8200000000000002E-2</v>
      </c>
      <c r="O10" s="5">
        <v>3105</v>
      </c>
      <c r="P10" s="6" t="s">
        <v>123</v>
      </c>
      <c r="Q10" s="4" t="s">
        <v>13</v>
      </c>
    </row>
    <row r="11" spans="1:17" ht="16.5">
      <c r="A11" s="4">
        <v>8</v>
      </c>
      <c r="B11" s="4">
        <v>8053</v>
      </c>
      <c r="C11" s="4" t="s">
        <v>20</v>
      </c>
      <c r="D11" s="7">
        <v>4.9599999999999998E-2</v>
      </c>
      <c r="E11" s="4">
        <v>80</v>
      </c>
      <c r="F11" s="12">
        <f>テーブル1[[#This Row],[配当利回り]]*テーブル1[[#This Row],[PER]]</f>
        <v>0.332816</v>
      </c>
      <c r="G11" s="12">
        <f>テーブル1[[#This Row],[配当性向]]*テーブル1[[#This Row],[ROE]]</f>
        <v>4.00377648E-2</v>
      </c>
      <c r="H11" s="4">
        <v>6.71</v>
      </c>
      <c r="I11" s="4">
        <v>0.74</v>
      </c>
      <c r="J11" s="11">
        <f>テーブル1[[#This Row],[PER]]*テーブル1[[#This Row],[PBR]]</f>
        <v>4.9653999999999998</v>
      </c>
      <c r="K11" s="4">
        <v>256.68</v>
      </c>
      <c r="L11" s="8">
        <v>2167.4699999999998</v>
      </c>
      <c r="M11" s="9">
        <v>0.1203</v>
      </c>
      <c r="N11" s="9">
        <v>5.1499999999999997E-2</v>
      </c>
      <c r="O11" s="10">
        <v>1612.5</v>
      </c>
      <c r="P11" s="6" t="s">
        <v>124</v>
      </c>
      <c r="Q11" s="4" t="s">
        <v>13</v>
      </c>
    </row>
    <row r="12" spans="1:17" ht="16.5">
      <c r="A12" s="4">
        <v>9</v>
      </c>
      <c r="B12" s="4">
        <v>4188</v>
      </c>
      <c r="C12" s="4" t="s">
        <v>21</v>
      </c>
      <c r="D12" s="7">
        <v>4.9700000000000001E-2</v>
      </c>
      <c r="E12" s="4">
        <v>40</v>
      </c>
      <c r="F12" s="12">
        <f>テーブル1[[#This Row],[配当利回り]]*テーブル1[[#This Row],[PER]]</f>
        <v>0.43388100000000002</v>
      </c>
      <c r="G12" s="12">
        <f>テーブル1[[#This Row],[配当性向]]*テーブル1[[#This Row],[ROE]]</f>
        <v>5.5233051300000002E-2</v>
      </c>
      <c r="H12" s="4">
        <v>8.73</v>
      </c>
      <c r="I12" s="4">
        <v>0.83</v>
      </c>
      <c r="J12" s="11">
        <f>テーブル1[[#This Row],[PER]]*テーブル1[[#This Row],[PBR]]</f>
        <v>7.2458999999999998</v>
      </c>
      <c r="K12" s="4">
        <v>119.22</v>
      </c>
      <c r="L12" s="4">
        <v>971.86</v>
      </c>
      <c r="M12" s="9">
        <v>0.1273</v>
      </c>
      <c r="N12" s="9">
        <v>5.6099999999999997E-2</v>
      </c>
      <c r="O12" s="4">
        <v>805.2</v>
      </c>
      <c r="P12" s="6" t="s">
        <v>125</v>
      </c>
      <c r="Q12" s="4" t="s">
        <v>13</v>
      </c>
    </row>
    <row r="13" spans="1:17" ht="16.5">
      <c r="A13" s="4">
        <v>10</v>
      </c>
      <c r="B13" s="4">
        <v>6178</v>
      </c>
      <c r="C13" s="4" t="s">
        <v>22</v>
      </c>
      <c r="D13" s="7">
        <v>4.9200000000000001E-2</v>
      </c>
      <c r="E13" s="4">
        <v>50</v>
      </c>
      <c r="F13" s="12">
        <f>テーブル1[[#This Row],[配当利回り]]*テーブル1[[#This Row],[PER]]</f>
        <v>0.48117599999999999</v>
      </c>
      <c r="G13" s="12">
        <f>テーブル1[[#This Row],[配当性向]]*テーブル1[[#This Row],[ROE]]</f>
        <v>1.7370453599999999E-2</v>
      </c>
      <c r="H13" s="4">
        <v>9.7799999999999994</v>
      </c>
      <c r="I13" s="4">
        <v>0.3</v>
      </c>
      <c r="J13" s="11">
        <f>テーブル1[[#This Row],[PER]]*テーブル1[[#This Row],[PBR]]</f>
        <v>2.9339999999999997</v>
      </c>
      <c r="K13" s="4">
        <v>118.57</v>
      </c>
      <c r="L13" s="8">
        <v>3348.39</v>
      </c>
      <c r="M13" s="9">
        <v>3.61E-2</v>
      </c>
      <c r="N13" s="9">
        <v>2.8999999999999998E-3</v>
      </c>
      <c r="O13" s="5">
        <v>1016</v>
      </c>
      <c r="P13" s="6" t="s">
        <v>126</v>
      </c>
      <c r="Q13" s="4" t="s">
        <v>13</v>
      </c>
    </row>
    <row r="14" spans="1:17" ht="16.5">
      <c r="A14" s="4">
        <v>11</v>
      </c>
      <c r="B14" s="4">
        <v>4544</v>
      </c>
      <c r="C14" s="4" t="s">
        <v>23</v>
      </c>
      <c r="D14" s="7">
        <v>4.9099999999999998E-2</v>
      </c>
      <c r="E14" s="4">
        <v>130</v>
      </c>
      <c r="F14" s="12">
        <f>テーブル1[[#This Row],[配当利回り]]*テーブル1[[#This Row],[PER]]</f>
        <v>0.97512599999999994</v>
      </c>
      <c r="G14" s="12">
        <f>テーブル1[[#This Row],[配当性向]]*テーブル1[[#This Row],[ROE]]</f>
        <v>5.5192131599999993E-2</v>
      </c>
      <c r="H14" s="4">
        <v>19.86</v>
      </c>
      <c r="I14" s="4">
        <v>1.37</v>
      </c>
      <c r="J14" s="11">
        <f>テーブル1[[#This Row],[PER]]*テーブル1[[#This Row],[PBR]]</f>
        <v>27.208200000000001</v>
      </c>
      <c r="K14" s="4">
        <v>111.94</v>
      </c>
      <c r="L14" s="8">
        <v>1939.48</v>
      </c>
      <c r="M14" s="9">
        <v>5.6599999999999998E-2</v>
      </c>
      <c r="N14" s="9">
        <v>6.1100000000000002E-2</v>
      </c>
      <c r="O14" s="5">
        <v>2649</v>
      </c>
      <c r="P14" s="6" t="s">
        <v>127</v>
      </c>
      <c r="Q14" s="4" t="s">
        <v>13</v>
      </c>
    </row>
    <row r="15" spans="1:17" ht="16.5">
      <c r="A15" s="4">
        <v>12</v>
      </c>
      <c r="B15" s="4">
        <v>2768</v>
      </c>
      <c r="C15" s="4" t="s">
        <v>24</v>
      </c>
      <c r="D15" s="7">
        <v>4.87E-2</v>
      </c>
      <c r="E15" s="4">
        <v>17</v>
      </c>
      <c r="F15" s="12">
        <f>テーブル1[[#This Row],[配当利回り]]*テーブル1[[#This Row],[PER]]</f>
        <v>0.295122</v>
      </c>
      <c r="G15" s="12">
        <f>テーブル1[[#This Row],[配当性向]]*テーブル1[[#This Row],[ROE]]</f>
        <v>3.4499761800000001E-2</v>
      </c>
      <c r="H15" s="4">
        <v>6.06</v>
      </c>
      <c r="I15" s="4">
        <v>0.73</v>
      </c>
      <c r="J15" s="11">
        <f>テーブル1[[#This Row],[PER]]*テーブル1[[#This Row],[PBR]]</f>
        <v>4.4238</v>
      </c>
      <c r="K15" s="4">
        <v>56.34</v>
      </c>
      <c r="L15" s="4">
        <v>478.04</v>
      </c>
      <c r="M15" s="9">
        <v>0.1169</v>
      </c>
      <c r="N15" s="9">
        <v>4.0800000000000003E-2</v>
      </c>
      <c r="O15" s="4">
        <v>349</v>
      </c>
      <c r="P15" s="6" t="s">
        <v>128</v>
      </c>
      <c r="Q15" s="4" t="s">
        <v>13</v>
      </c>
    </row>
    <row r="16" spans="1:17" ht="16.5">
      <c r="A16" s="4">
        <v>13</v>
      </c>
      <c r="B16" s="4">
        <v>1878</v>
      </c>
      <c r="C16" s="4" t="s">
        <v>25</v>
      </c>
      <c r="D16" s="7">
        <v>4.6300000000000001E-2</v>
      </c>
      <c r="E16" s="4">
        <v>616</v>
      </c>
      <c r="F16" s="12">
        <f>テーブル1[[#This Row],[配当利回り]]*テーブル1[[#This Row],[PER]]</f>
        <v>0.47920499999999999</v>
      </c>
      <c r="G16" s="12">
        <f>テーブル1[[#This Row],[配当性向]]*テーブル1[[#This Row],[ROE]]</f>
        <v>0.1453428765</v>
      </c>
      <c r="H16" s="4">
        <v>10.35</v>
      </c>
      <c r="I16" s="4">
        <v>3.46</v>
      </c>
      <c r="J16" s="11">
        <f>テーブル1[[#This Row],[PER]]*テーブル1[[#This Row],[PBR]]</f>
        <v>35.811</v>
      </c>
      <c r="K16" s="8">
        <v>1212.2</v>
      </c>
      <c r="L16" s="8">
        <v>3849.31</v>
      </c>
      <c r="M16" s="9">
        <v>0.30330000000000001</v>
      </c>
      <c r="N16" s="9">
        <v>0.15529999999999999</v>
      </c>
      <c r="O16" s="5">
        <v>13315</v>
      </c>
      <c r="P16" s="6" t="s">
        <v>129</v>
      </c>
      <c r="Q16" s="4" t="s">
        <v>13</v>
      </c>
    </row>
    <row r="17" spans="1:17" ht="16.5">
      <c r="A17" s="4">
        <v>14</v>
      </c>
      <c r="B17" s="4">
        <v>8058</v>
      </c>
      <c r="C17" s="4" t="s">
        <v>26</v>
      </c>
      <c r="D17" s="7">
        <v>4.58E-2</v>
      </c>
      <c r="E17" s="4">
        <v>132</v>
      </c>
      <c r="F17" s="12">
        <f>テーブル1[[#This Row],[配当利回り]]*テーブル1[[#This Row],[PER]]</f>
        <v>0.39708599999999999</v>
      </c>
      <c r="G17" s="12">
        <f>テーブル1[[#This Row],[配当性向]]*テーブル1[[#This Row],[ROE]]</f>
        <v>4.2527910600000003E-2</v>
      </c>
      <c r="H17" s="4">
        <v>8.67</v>
      </c>
      <c r="I17" s="4">
        <v>0.81</v>
      </c>
      <c r="J17" s="11">
        <f>テーブル1[[#This Row],[PER]]*テーブル1[[#This Row],[PBR]]</f>
        <v>7.0227000000000004</v>
      </c>
      <c r="K17" s="4">
        <v>372.39</v>
      </c>
      <c r="L17" s="8">
        <v>3551.53</v>
      </c>
      <c r="M17" s="9">
        <v>0.1071</v>
      </c>
      <c r="N17" s="9">
        <v>5.2299999999999999E-2</v>
      </c>
      <c r="O17" s="5">
        <v>2884</v>
      </c>
      <c r="P17" s="6" t="s">
        <v>130</v>
      </c>
      <c r="Q17" s="4" t="s">
        <v>13</v>
      </c>
    </row>
    <row r="18" spans="1:17" ht="16.5">
      <c r="A18" s="4">
        <v>15</v>
      </c>
      <c r="B18" s="4">
        <v>8133</v>
      </c>
      <c r="C18" s="4" t="s">
        <v>27</v>
      </c>
      <c r="D18" s="7">
        <v>4.5499999999999999E-2</v>
      </c>
      <c r="E18" s="4">
        <v>42</v>
      </c>
      <c r="F18" s="12">
        <f>テーブル1[[#This Row],[配当利回り]]*テーブル1[[#This Row],[PER]]</f>
        <v>0.40176499999999998</v>
      </c>
      <c r="G18" s="12">
        <f>テーブル1[[#This Row],[配当性向]]*テーブル1[[#This Row],[ROE]]</f>
        <v>3.8971205000000002E-2</v>
      </c>
      <c r="H18" s="4">
        <v>8.83</v>
      </c>
      <c r="I18" s="4">
        <v>0.84</v>
      </c>
      <c r="J18" s="11">
        <f>テーブル1[[#This Row],[PER]]*テーブル1[[#This Row],[PBR]]</f>
        <v>7.4171999999999993</v>
      </c>
      <c r="K18" s="4">
        <v>102.4</v>
      </c>
      <c r="L18" s="8">
        <v>1095.54</v>
      </c>
      <c r="M18" s="9">
        <v>9.7000000000000003E-2</v>
      </c>
      <c r="N18" s="9">
        <v>5.1299999999999998E-2</v>
      </c>
      <c r="O18" s="4">
        <v>923</v>
      </c>
      <c r="P18" s="6" t="s">
        <v>131</v>
      </c>
      <c r="Q18" s="4" t="s">
        <v>13</v>
      </c>
    </row>
    <row r="19" spans="1:17" ht="16.5">
      <c r="A19" s="4">
        <v>16</v>
      </c>
      <c r="B19" s="4">
        <v>4004</v>
      </c>
      <c r="C19" s="4" t="s">
        <v>29</v>
      </c>
      <c r="D19" s="7">
        <v>4.58E-2</v>
      </c>
      <c r="E19" s="4">
        <v>130</v>
      </c>
      <c r="F19" s="12">
        <f>テーブル1[[#This Row],[配当利回り]]*テーブル1[[#This Row],[PER]]</f>
        <v>0.21067999999999998</v>
      </c>
      <c r="G19" s="12">
        <f>テーブル1[[#This Row],[配当性向]]*テーブル1[[#This Row],[ROE]]</f>
        <v>5.9137875999999992E-2</v>
      </c>
      <c r="H19" s="4">
        <v>4.5999999999999996</v>
      </c>
      <c r="I19" s="4">
        <v>0.83</v>
      </c>
      <c r="J19" s="11">
        <f>テーブル1[[#This Row],[PER]]*テーブル1[[#This Row],[PBR]]</f>
        <v>3.8179999999999996</v>
      </c>
      <c r="K19" s="4">
        <v>758.15</v>
      </c>
      <c r="L19" s="8">
        <v>3414.56</v>
      </c>
      <c r="M19" s="9">
        <v>0.28070000000000001</v>
      </c>
      <c r="N19" s="9">
        <v>0.17030000000000001</v>
      </c>
      <c r="O19" s="5">
        <v>2839</v>
      </c>
      <c r="P19" s="6" t="s">
        <v>132</v>
      </c>
      <c r="Q19" s="4" t="s">
        <v>13</v>
      </c>
    </row>
    <row r="20" spans="1:17" ht="16.5">
      <c r="A20" s="4">
        <v>17</v>
      </c>
      <c r="B20" s="4">
        <v>7731</v>
      </c>
      <c r="C20" s="4" t="s">
        <v>30</v>
      </c>
      <c r="D20" s="7">
        <v>4.5100000000000001E-2</v>
      </c>
      <c r="E20" s="4">
        <v>60</v>
      </c>
      <c r="F20" s="12">
        <f>テーブル1[[#This Row],[配当利回り]]*テーブル1[[#This Row],[PER]]</f>
        <v>1.381864</v>
      </c>
      <c r="G20" s="12">
        <f>テーブル1[[#This Row],[配当性向]]*テーブル1[[#This Row],[ROE]]</f>
        <v>0.15463058159999998</v>
      </c>
      <c r="H20" s="4">
        <v>30.64</v>
      </c>
      <c r="I20" s="4">
        <v>0.86</v>
      </c>
      <c r="J20" s="11">
        <f>テーブル1[[#This Row],[PER]]*テーブル1[[#This Row],[PBR]]</f>
        <v>26.3504</v>
      </c>
      <c r="K20" s="4">
        <v>167.86</v>
      </c>
      <c r="L20" s="8">
        <v>1544.47</v>
      </c>
      <c r="M20" s="9">
        <v>0.1119</v>
      </c>
      <c r="N20" s="9">
        <v>7.8700000000000006E-2</v>
      </c>
      <c r="O20" s="5">
        <v>1329</v>
      </c>
      <c r="P20" s="6" t="s">
        <v>133</v>
      </c>
      <c r="Q20" s="4" t="s">
        <v>13</v>
      </c>
    </row>
    <row r="21" spans="1:17" ht="16.5">
      <c r="A21" s="4">
        <v>18</v>
      </c>
      <c r="B21" s="4">
        <v>8316</v>
      </c>
      <c r="C21" s="4" t="s">
        <v>31</v>
      </c>
      <c r="D21" s="7">
        <v>4.5199999999999997E-2</v>
      </c>
      <c r="E21" s="4">
        <v>180</v>
      </c>
      <c r="F21" s="12">
        <f>テーブル1[[#This Row],[配当利回り]]*テーブル1[[#This Row],[PER]]</f>
        <v>0.35481999999999997</v>
      </c>
      <c r="G21" s="12">
        <f>テーブル1[[#This Row],[配当性向]]*テーブル1[[#This Row],[ROE]]</f>
        <v>2.4376133999999997E-2</v>
      </c>
      <c r="H21" s="4">
        <v>7.85</v>
      </c>
      <c r="I21" s="4">
        <v>0.5</v>
      </c>
      <c r="J21" s="11">
        <f>テーブル1[[#This Row],[PER]]*テーブル1[[#This Row],[PBR]]</f>
        <v>3.9249999999999998</v>
      </c>
      <c r="K21" s="4">
        <v>519.95000000000005</v>
      </c>
      <c r="L21" s="8">
        <v>7946.28</v>
      </c>
      <c r="M21" s="9">
        <v>6.8699999999999997E-2</v>
      </c>
      <c r="N21" s="9">
        <v>5.5999999999999999E-3</v>
      </c>
      <c r="O21" s="5">
        <v>3979</v>
      </c>
      <c r="P21" s="6" t="s">
        <v>134</v>
      </c>
      <c r="Q21" s="4" t="s">
        <v>13</v>
      </c>
    </row>
    <row r="22" spans="1:17" ht="16.5">
      <c r="A22" s="4">
        <v>19</v>
      </c>
      <c r="B22" s="4">
        <v>8411</v>
      </c>
      <c r="C22" s="4" t="s">
        <v>32</v>
      </c>
      <c r="D22" s="7">
        <v>4.4999999999999998E-2</v>
      </c>
      <c r="E22" s="4">
        <v>7.5</v>
      </c>
      <c r="F22" s="12">
        <f>テーブル1[[#This Row],[配当利回り]]*テーブル1[[#This Row],[PER]]</f>
        <v>0.40455000000000002</v>
      </c>
      <c r="G22" s="12">
        <f>テーブル1[[#This Row],[配当性向]]*テーブル1[[#This Row],[ROE]]</f>
        <v>4.3691400000000005E-3</v>
      </c>
      <c r="H22" s="4">
        <v>8.99</v>
      </c>
      <c r="I22" s="4">
        <v>0.48</v>
      </c>
      <c r="J22" s="11">
        <f>テーブル1[[#This Row],[PER]]*テーブル1[[#This Row],[PBR]]</f>
        <v>4.3151999999999999</v>
      </c>
      <c r="K22" s="4">
        <v>3.8</v>
      </c>
      <c r="L22" s="4">
        <v>348.51</v>
      </c>
      <c r="M22" s="9">
        <v>1.0800000000000001E-2</v>
      </c>
      <c r="N22" s="9">
        <v>3.0000000000000001E-3</v>
      </c>
      <c r="O22" s="4">
        <v>166.6</v>
      </c>
      <c r="P22" s="6" t="s">
        <v>135</v>
      </c>
      <c r="Q22" s="4" t="s">
        <v>13</v>
      </c>
    </row>
    <row r="23" spans="1:17" ht="16.5">
      <c r="A23" s="4">
        <v>20</v>
      </c>
      <c r="B23" s="4">
        <v>4927</v>
      </c>
      <c r="C23" s="4" t="s">
        <v>33</v>
      </c>
      <c r="D23" s="7">
        <v>4.5499999999999999E-2</v>
      </c>
      <c r="E23" s="4">
        <v>116</v>
      </c>
      <c r="F23" s="12">
        <f>テーブル1[[#This Row],[配当利回り]]*テーブル1[[#This Row],[PER]]</f>
        <v>1.42506</v>
      </c>
      <c r="G23" s="12">
        <f>テーブル1[[#This Row],[配当性向]]*テーブル1[[#This Row],[ROE]]</f>
        <v>6.1847604E-2</v>
      </c>
      <c r="H23" s="4">
        <v>31.32</v>
      </c>
      <c r="I23" s="4">
        <v>3.02</v>
      </c>
      <c r="J23" s="11">
        <f>テーブル1[[#This Row],[PER]]*テーブル1[[#This Row],[PBR]]</f>
        <v>94.586399999999998</v>
      </c>
      <c r="K23" s="4">
        <v>37.93</v>
      </c>
      <c r="L23" s="4">
        <v>845.33</v>
      </c>
      <c r="M23" s="9">
        <v>4.3400000000000001E-2</v>
      </c>
      <c r="N23" s="9">
        <v>0.15670000000000001</v>
      </c>
      <c r="O23" s="5">
        <v>2549</v>
      </c>
      <c r="P23" s="6" t="s">
        <v>136</v>
      </c>
      <c r="Q23" s="4" t="s">
        <v>13</v>
      </c>
    </row>
    <row r="24" spans="1:17" ht="16.5">
      <c r="A24" s="4">
        <v>21</v>
      </c>
      <c r="B24" s="4">
        <v>5857</v>
      </c>
      <c r="C24" s="4" t="s">
        <v>34</v>
      </c>
      <c r="D24" s="7">
        <v>4.3499999999999997E-2</v>
      </c>
      <c r="E24" s="4">
        <v>120</v>
      </c>
      <c r="F24" s="12">
        <f>テーブル1[[#This Row],[配当利回り]]*テーブル1[[#This Row],[PER]]</f>
        <v>0.46283999999999997</v>
      </c>
      <c r="G24" s="12">
        <f>テーブル1[[#This Row],[配当性向]]*テーブル1[[#This Row],[ROE]]</f>
        <v>6.2992523999999994E-2</v>
      </c>
      <c r="H24" s="4">
        <v>10.64</v>
      </c>
      <c r="I24" s="4">
        <v>1.57</v>
      </c>
      <c r="J24" s="11">
        <f>テーブル1[[#This Row],[PER]]*テーブル1[[#This Row],[PBR]]</f>
        <v>16.704800000000002</v>
      </c>
      <c r="K24" s="4">
        <v>228.14</v>
      </c>
      <c r="L24" s="8">
        <v>1754.46</v>
      </c>
      <c r="M24" s="9">
        <v>0.1361</v>
      </c>
      <c r="N24" s="9">
        <v>9.1899999999999996E-2</v>
      </c>
      <c r="O24" s="5">
        <v>2759</v>
      </c>
      <c r="P24" s="6" t="s">
        <v>137</v>
      </c>
      <c r="Q24" s="4" t="s">
        <v>13</v>
      </c>
    </row>
    <row r="25" spans="1:17" ht="16.5">
      <c r="A25" s="4">
        <v>22</v>
      </c>
      <c r="B25" s="4">
        <v>5020</v>
      </c>
      <c r="C25" s="4" t="s">
        <v>35</v>
      </c>
      <c r="D25" s="7">
        <v>4.2700000000000002E-2</v>
      </c>
      <c r="E25" s="4">
        <v>22</v>
      </c>
      <c r="F25" s="12">
        <f>テーブル1[[#This Row],[配当利回り]]*テーブル1[[#This Row],[PER]]</f>
        <v>0.46500300000000006</v>
      </c>
      <c r="G25" s="12">
        <f>テーブル1[[#This Row],[配当性向]]*テーブル1[[#This Row],[ROE]]</f>
        <v>5.7009367800000009E-2</v>
      </c>
      <c r="H25" s="4">
        <v>10.89</v>
      </c>
      <c r="I25" s="4">
        <v>0.63</v>
      </c>
      <c r="J25" s="11">
        <f>テーブル1[[#This Row],[PER]]*テーブル1[[#This Row],[PBR]]</f>
        <v>6.8607000000000005</v>
      </c>
      <c r="K25" s="4">
        <v>95.36</v>
      </c>
      <c r="L25" s="4">
        <v>823.27</v>
      </c>
      <c r="M25" s="9">
        <v>0.1226</v>
      </c>
      <c r="N25" s="9">
        <v>6.0100000000000001E-2</v>
      </c>
      <c r="O25" s="4">
        <v>514.9</v>
      </c>
      <c r="P25" s="6" t="s">
        <v>138</v>
      </c>
      <c r="Q25" s="4" t="s">
        <v>13</v>
      </c>
    </row>
    <row r="26" spans="1:17" ht="16.5">
      <c r="A26" s="4">
        <v>23</v>
      </c>
      <c r="B26" s="4">
        <v>1898</v>
      </c>
      <c r="C26" s="4" t="s">
        <v>36</v>
      </c>
      <c r="D26" s="7">
        <v>4.4200000000000003E-2</v>
      </c>
      <c r="E26" s="4">
        <v>40</v>
      </c>
      <c r="F26" s="12">
        <f>テーブル1[[#This Row],[配当利回り]]*テーブル1[[#This Row],[PER]]</f>
        <v>0.27801800000000004</v>
      </c>
      <c r="G26" s="12">
        <f>テーブル1[[#This Row],[配当性向]]*テーブル1[[#This Row],[ROE]]</f>
        <v>3.2444700600000008E-2</v>
      </c>
      <c r="H26" s="4">
        <v>6.29</v>
      </c>
      <c r="I26" s="4">
        <v>1.1000000000000001</v>
      </c>
      <c r="J26" s="11">
        <f>テーブル1[[#This Row],[PER]]*テーブル1[[#This Row],[PBR]]</f>
        <v>6.9190000000000005</v>
      </c>
      <c r="K26" s="4">
        <v>86.16</v>
      </c>
      <c r="L26" s="4">
        <v>820.45</v>
      </c>
      <c r="M26" s="9">
        <v>0.1167</v>
      </c>
      <c r="N26" s="9">
        <v>7.8E-2</v>
      </c>
      <c r="O26" s="4">
        <v>905</v>
      </c>
      <c r="P26" s="6" t="s">
        <v>139</v>
      </c>
      <c r="Q26" s="4" t="s">
        <v>13</v>
      </c>
    </row>
    <row r="27" spans="1:17" ht="16.5">
      <c r="A27" s="4">
        <v>24</v>
      </c>
      <c r="B27" s="4">
        <v>5301</v>
      </c>
      <c r="C27" s="4" t="s">
        <v>37</v>
      </c>
      <c r="D27" s="7">
        <v>4.4699999999999997E-2</v>
      </c>
      <c r="E27" s="4">
        <v>48</v>
      </c>
      <c r="F27" s="12">
        <f>テーブル1[[#This Row],[配当利回り]]*テーブル1[[#This Row],[PER]]</f>
        <v>0.28339799999999998</v>
      </c>
      <c r="G27" s="12">
        <f>テーブル1[[#This Row],[配当性向]]*テーブル1[[#This Row],[ROE]]</f>
        <v>0.13376385599999999</v>
      </c>
      <c r="H27" s="4">
        <v>6.34</v>
      </c>
      <c r="I27" s="4">
        <v>1.1399999999999999</v>
      </c>
      <c r="J27" s="11">
        <f>テーブル1[[#This Row],[PER]]*テーブル1[[#This Row],[PBR]]</f>
        <v>7.2275999999999989</v>
      </c>
      <c r="K27" s="4">
        <v>347.16</v>
      </c>
      <c r="L27" s="4">
        <v>940.73</v>
      </c>
      <c r="M27" s="9">
        <v>0.47199999999999998</v>
      </c>
      <c r="N27" s="9">
        <v>0.30080000000000001</v>
      </c>
      <c r="O27" s="5">
        <v>1074</v>
      </c>
      <c r="P27" s="6" t="s">
        <v>140</v>
      </c>
      <c r="Q27" s="4" t="s">
        <v>13</v>
      </c>
    </row>
    <row r="28" spans="1:17" ht="16.5">
      <c r="A28" s="4">
        <v>25</v>
      </c>
      <c r="B28" s="4">
        <v>8308</v>
      </c>
      <c r="C28" s="4" t="s">
        <v>38</v>
      </c>
      <c r="D28" s="7">
        <v>4.4600000000000001E-2</v>
      </c>
      <c r="E28" s="4">
        <v>21</v>
      </c>
      <c r="F28" s="12">
        <f>テーブル1[[#This Row],[配当利回り]]*テーブル1[[#This Row],[PER]]</f>
        <v>0.30238799999999999</v>
      </c>
      <c r="G28" s="12">
        <f>テーブル1[[#This Row],[配当性向]]*テーブル1[[#This Row],[ROE]]</f>
        <v>2.5249397999999999E-2</v>
      </c>
      <c r="H28" s="4">
        <v>6.78</v>
      </c>
      <c r="I28" s="4">
        <v>0.51</v>
      </c>
      <c r="J28" s="11">
        <f>テーブル1[[#This Row],[PER]]*テーブル1[[#This Row],[PBR]]</f>
        <v>3.4578000000000002</v>
      </c>
      <c r="K28" s="4">
        <v>75.63</v>
      </c>
      <c r="L28" s="4">
        <v>921.64</v>
      </c>
      <c r="M28" s="9">
        <v>8.3500000000000005E-2</v>
      </c>
      <c r="N28" s="9">
        <v>3.7000000000000002E-3</v>
      </c>
      <c r="O28" s="4">
        <v>471.1</v>
      </c>
      <c r="P28" s="6" t="s">
        <v>141</v>
      </c>
      <c r="Q28" s="4" t="s">
        <v>13</v>
      </c>
    </row>
    <row r="29" spans="1:17" ht="16.5">
      <c r="A29" s="4">
        <v>26</v>
      </c>
      <c r="B29" s="4">
        <v>8002</v>
      </c>
      <c r="C29" s="4" t="s">
        <v>39</v>
      </c>
      <c r="D29" s="7">
        <v>4.3299999999999998E-2</v>
      </c>
      <c r="E29" s="4">
        <v>35</v>
      </c>
      <c r="F29" s="12">
        <f>テーブル1[[#This Row],[配当利回り]]*テーブル1[[#This Row],[PER]]</f>
        <v>0.25330499999999995</v>
      </c>
      <c r="G29" s="12">
        <f>テーブル1[[#This Row],[配当性向]]*テーブル1[[#This Row],[ROE]]</f>
        <v>3.1207175999999993E-2</v>
      </c>
      <c r="H29" s="4">
        <v>5.85</v>
      </c>
      <c r="I29" s="4">
        <v>0.72</v>
      </c>
      <c r="J29" s="11">
        <f>テーブル1[[#This Row],[PER]]*テーブル1[[#This Row],[PBR]]</f>
        <v>4.2119999999999997</v>
      </c>
      <c r="K29" s="4">
        <v>130.74</v>
      </c>
      <c r="L29" s="8">
        <v>1116.3900000000001</v>
      </c>
      <c r="M29" s="9">
        <v>0.1232</v>
      </c>
      <c r="N29" s="9">
        <v>4.2200000000000001E-2</v>
      </c>
      <c r="O29" s="4">
        <v>808.5</v>
      </c>
      <c r="P29" s="6" t="s">
        <v>142</v>
      </c>
      <c r="Q29" s="4" t="s">
        <v>13</v>
      </c>
    </row>
    <row r="30" spans="1:17" ht="16.5">
      <c r="A30" s="4">
        <v>27</v>
      </c>
      <c r="B30" s="4">
        <v>8893</v>
      </c>
      <c r="C30" s="4" t="s">
        <v>40</v>
      </c>
      <c r="D30" s="7">
        <v>4.3499999999999997E-2</v>
      </c>
      <c r="E30" s="4">
        <v>20</v>
      </c>
      <c r="F30" s="12">
        <f>テーブル1[[#This Row],[配当利回り]]*テーブル1[[#This Row],[PER]]</f>
        <v>0.30188999999999999</v>
      </c>
      <c r="G30" s="12">
        <f>テーブル1[[#This Row],[配当性向]]*テーブル1[[#This Row],[ROE]]</f>
        <v>7.2574355999999993E-2</v>
      </c>
      <c r="H30" s="4">
        <v>6.94</v>
      </c>
      <c r="I30" s="4">
        <v>1.61</v>
      </c>
      <c r="J30" s="11">
        <f>テーブル1[[#This Row],[PER]]*テーブル1[[#This Row],[PBR]]</f>
        <v>11.173400000000001</v>
      </c>
      <c r="K30" s="4">
        <v>58.63</v>
      </c>
      <c r="L30" s="4">
        <v>286.42</v>
      </c>
      <c r="M30" s="9">
        <v>0.2404</v>
      </c>
      <c r="N30" s="9">
        <v>7.7499999999999999E-2</v>
      </c>
      <c r="O30" s="4">
        <v>460</v>
      </c>
      <c r="P30" s="6" t="s">
        <v>143</v>
      </c>
      <c r="Q30" s="4" t="s">
        <v>41</v>
      </c>
    </row>
    <row r="31" spans="1:17" ht="16.5">
      <c r="A31" s="4">
        <v>28</v>
      </c>
      <c r="B31" s="4">
        <v>8306</v>
      </c>
      <c r="C31" s="4" t="s">
        <v>42</v>
      </c>
      <c r="D31" s="7">
        <v>4.2900000000000001E-2</v>
      </c>
      <c r="E31" s="4">
        <v>25</v>
      </c>
      <c r="F31" s="12" t="e">
        <f>テーブル1[[#This Row],[配当利回り]]*テーブル1[[#This Row],[PER]]</f>
        <v>#VALUE!</v>
      </c>
      <c r="G31" s="12" t="e">
        <f>テーブル1[[#This Row],[配当性向]]*テーブル1[[#This Row],[ROE]]</f>
        <v>#VALUE!</v>
      </c>
      <c r="H31" s="4" t="s">
        <v>28</v>
      </c>
      <c r="I31" s="4">
        <v>0.45</v>
      </c>
      <c r="J31" s="11" t="e">
        <f>テーブル1[[#This Row],[PER]]*テーブル1[[#This Row],[PBR]]</f>
        <v>#VALUE!</v>
      </c>
      <c r="K31" s="4" t="s">
        <v>28</v>
      </c>
      <c r="L31" s="8">
        <v>1299.92</v>
      </c>
      <c r="M31" s="9">
        <v>5.4199999999999998E-2</v>
      </c>
      <c r="N31" s="9">
        <v>4.4000000000000003E-3</v>
      </c>
      <c r="O31" s="4">
        <v>582.1</v>
      </c>
      <c r="P31" s="6" t="s">
        <v>144</v>
      </c>
      <c r="Q31" s="4" t="s">
        <v>13</v>
      </c>
    </row>
    <row r="32" spans="1:17" ht="16.5">
      <c r="A32" s="4">
        <v>29</v>
      </c>
      <c r="B32" s="4">
        <v>8591</v>
      </c>
      <c r="C32" s="4" t="s">
        <v>43</v>
      </c>
      <c r="D32" s="7">
        <v>4.2299999999999997E-2</v>
      </c>
      <c r="E32" s="4">
        <v>76</v>
      </c>
      <c r="F32" s="12">
        <f>テーブル1[[#This Row],[配当利回り]]*テーブル1[[#This Row],[PER]]</f>
        <v>0.32444099999999998</v>
      </c>
      <c r="G32" s="12">
        <f>テーブル1[[#This Row],[配当性向]]*テーブル1[[#This Row],[ROE]]</f>
        <v>3.7635156000000003E-2</v>
      </c>
      <c r="H32" s="4">
        <v>7.67</v>
      </c>
      <c r="I32" s="4">
        <v>0.78</v>
      </c>
      <c r="J32" s="11">
        <f>テーブル1[[#This Row],[PER]]*テーブル1[[#This Row],[PBR]]</f>
        <v>5.9826000000000006</v>
      </c>
      <c r="K32" s="4">
        <v>252.92</v>
      </c>
      <c r="L32" s="8">
        <v>2310.9</v>
      </c>
      <c r="M32" s="9">
        <v>0.11600000000000001</v>
      </c>
      <c r="N32" s="9">
        <v>3.3500000000000002E-2</v>
      </c>
      <c r="O32" s="10">
        <v>1797.5</v>
      </c>
      <c r="P32" s="6" t="s">
        <v>145</v>
      </c>
      <c r="Q32" s="4" t="s">
        <v>13</v>
      </c>
    </row>
    <row r="33" spans="1:17" ht="16.5">
      <c r="A33" s="4">
        <v>30</v>
      </c>
      <c r="B33" s="4">
        <v>4182</v>
      </c>
      <c r="C33" s="4" t="s">
        <v>44</v>
      </c>
      <c r="D33" s="7">
        <v>4.2299999999999997E-2</v>
      </c>
      <c r="E33" s="4">
        <v>70</v>
      </c>
      <c r="F33" s="12">
        <f>テーブル1[[#This Row],[配当利回り]]*テーブル1[[#This Row],[PER]]</f>
        <v>0.82484999999999997</v>
      </c>
      <c r="G33" s="12">
        <f>テーブル1[[#This Row],[配当性向]]*テーブル1[[#This Row],[ROE]]</f>
        <v>9.3537990000000001E-2</v>
      </c>
      <c r="H33" s="4">
        <v>19.5</v>
      </c>
      <c r="I33" s="4">
        <v>0.7</v>
      </c>
      <c r="J33" s="11">
        <f>テーブル1[[#This Row],[PER]]*テーブル1[[#This Row],[PBR]]</f>
        <v>13.649999999999999</v>
      </c>
      <c r="K33" s="4">
        <v>257.45999999999998</v>
      </c>
      <c r="L33" s="8">
        <v>2359.4299999999998</v>
      </c>
      <c r="M33" s="9">
        <v>0.1134</v>
      </c>
      <c r="N33" s="9">
        <v>8.6699999999999999E-2</v>
      </c>
      <c r="O33" s="5">
        <v>1656</v>
      </c>
      <c r="P33" s="6" t="s">
        <v>146</v>
      </c>
      <c r="Q33" s="4" t="s">
        <v>13</v>
      </c>
    </row>
    <row r="34" spans="1:17" ht="16.5">
      <c r="A34" s="4">
        <v>31</v>
      </c>
      <c r="B34" s="4">
        <v>6301</v>
      </c>
      <c r="C34" s="4" t="s">
        <v>45</v>
      </c>
      <c r="D34" s="7">
        <v>4.2200000000000001E-2</v>
      </c>
      <c r="E34" s="4">
        <v>110</v>
      </c>
      <c r="F34" s="12">
        <f>テーブル1[[#This Row],[配当利回り]]*テーブル1[[#This Row],[PER]]</f>
        <v>0.576874</v>
      </c>
      <c r="G34" s="12">
        <f>テーブル1[[#This Row],[配当性向]]*テーブル1[[#This Row],[ROE]]</f>
        <v>8.5031227599999995E-2</v>
      </c>
      <c r="H34" s="4">
        <v>13.67</v>
      </c>
      <c r="I34" s="4">
        <v>1.38</v>
      </c>
      <c r="J34" s="11">
        <f>テーブル1[[#This Row],[PER]]*テーブル1[[#This Row],[PBR]]</f>
        <v>18.864599999999999</v>
      </c>
      <c r="K34" s="4">
        <v>271.81</v>
      </c>
      <c r="L34" s="8">
        <v>1893.26</v>
      </c>
      <c r="M34" s="9">
        <v>0.1474</v>
      </c>
      <c r="N34" s="9">
        <v>0.1077</v>
      </c>
      <c r="O34" s="5">
        <v>2608</v>
      </c>
      <c r="P34" s="6" t="s">
        <v>147</v>
      </c>
      <c r="Q34" s="4" t="s">
        <v>13</v>
      </c>
    </row>
    <row r="35" spans="1:17" ht="16.5">
      <c r="A35" s="4">
        <v>32</v>
      </c>
      <c r="B35" s="4">
        <v>8725</v>
      </c>
      <c r="C35" s="4" t="s">
        <v>46</v>
      </c>
      <c r="D35" s="7">
        <v>4.2000000000000003E-2</v>
      </c>
      <c r="E35" s="4">
        <v>150</v>
      </c>
      <c r="F35" s="12">
        <f>テーブル1[[#This Row],[配当利回り]]*テーブル1[[#This Row],[PER]]</f>
        <v>0.43512000000000001</v>
      </c>
      <c r="G35" s="12">
        <f>テーブル1[[#This Row],[配当性向]]*テーブル1[[#This Row],[ROE]]</f>
        <v>2.9457623999999998E-2</v>
      </c>
      <c r="H35" s="4">
        <v>10.36</v>
      </c>
      <c r="I35" s="4">
        <v>0.71</v>
      </c>
      <c r="J35" s="11">
        <f>テーブル1[[#This Row],[PER]]*テーブル1[[#This Row],[PBR]]</f>
        <v>7.355599999999999</v>
      </c>
      <c r="K35" s="4">
        <v>328.72</v>
      </c>
      <c r="L35" s="8">
        <v>5060.76</v>
      </c>
      <c r="M35" s="9">
        <v>6.7699999999999996E-2</v>
      </c>
      <c r="N35" s="9">
        <v>1.2800000000000001E-2</v>
      </c>
      <c r="O35" s="5">
        <v>3574</v>
      </c>
      <c r="P35" s="6" t="s">
        <v>148</v>
      </c>
      <c r="Q35" s="4" t="s">
        <v>13</v>
      </c>
    </row>
    <row r="36" spans="1:17" ht="16.5">
      <c r="A36" s="4">
        <v>33</v>
      </c>
      <c r="B36" s="4">
        <v>1413</v>
      </c>
      <c r="C36" s="4" t="s">
        <v>47</v>
      </c>
      <c r="D36" s="7">
        <v>4.2299999999999997E-2</v>
      </c>
      <c r="E36" s="4">
        <v>90</v>
      </c>
      <c r="F36" s="12">
        <f>テーブル1[[#This Row],[配当利回り]]*テーブル1[[#This Row],[PER]]</f>
        <v>0.34347599999999995</v>
      </c>
      <c r="G36" s="12">
        <f>テーブル1[[#This Row],[配当性向]]*テーブル1[[#This Row],[ROE]]</f>
        <v>4.6781431199999987E-2</v>
      </c>
      <c r="H36" s="4">
        <v>8.1199999999999992</v>
      </c>
      <c r="I36" s="4">
        <v>1.59</v>
      </c>
      <c r="J36" s="11">
        <f>テーブル1[[#This Row],[PER]]*テーブル1[[#This Row],[PBR]]</f>
        <v>12.9108</v>
      </c>
      <c r="K36" s="4">
        <v>183.13</v>
      </c>
      <c r="L36" s="8">
        <v>1340.88</v>
      </c>
      <c r="M36" s="9">
        <v>0.13619999999999999</v>
      </c>
      <c r="N36" s="9">
        <v>7.0499999999999993E-2</v>
      </c>
      <c r="O36" s="5">
        <v>2128</v>
      </c>
      <c r="P36" s="6" t="s">
        <v>149</v>
      </c>
      <c r="Q36" s="4" t="s">
        <v>13</v>
      </c>
    </row>
    <row r="37" spans="1:17" ht="16.5">
      <c r="A37" s="4">
        <v>34</v>
      </c>
      <c r="B37" s="4">
        <v>2763</v>
      </c>
      <c r="C37" s="4" t="s">
        <v>48</v>
      </c>
      <c r="D37" s="7">
        <v>4.2000000000000003E-2</v>
      </c>
      <c r="E37" s="4">
        <v>59</v>
      </c>
      <c r="F37" s="12">
        <f>テーブル1[[#This Row],[配当利回り]]*テーブル1[[#This Row],[PER]]</f>
        <v>0.50148000000000004</v>
      </c>
      <c r="G37" s="12">
        <f>テーブル1[[#This Row],[配当性向]]*テーブル1[[#This Row],[ROE]]</f>
        <v>0.13555004400000001</v>
      </c>
      <c r="H37" s="4">
        <v>11.94</v>
      </c>
      <c r="I37" s="4">
        <v>2.96</v>
      </c>
      <c r="J37" s="11">
        <f>テーブル1[[#This Row],[PER]]*テーブル1[[#This Row],[PBR]]</f>
        <v>35.342399999999998</v>
      </c>
      <c r="K37" s="4">
        <v>113.68</v>
      </c>
      <c r="L37" s="4">
        <v>473.92</v>
      </c>
      <c r="M37" s="9">
        <v>0.27029999999999998</v>
      </c>
      <c r="N37" s="9">
        <v>0.20030000000000001</v>
      </c>
      <c r="O37" s="5">
        <v>1404</v>
      </c>
      <c r="P37" s="6" t="s">
        <v>150</v>
      </c>
      <c r="Q37" s="4" t="s">
        <v>41</v>
      </c>
    </row>
    <row r="38" spans="1:17" ht="16.5">
      <c r="A38" s="4">
        <v>35</v>
      </c>
      <c r="B38" s="4">
        <v>2124</v>
      </c>
      <c r="C38" s="4" t="s">
        <v>49</v>
      </c>
      <c r="D38" s="7">
        <v>4.1799999999999997E-2</v>
      </c>
      <c r="E38" s="4">
        <v>80</v>
      </c>
      <c r="F38" s="12">
        <f>テーブル1[[#This Row],[配当利回り]]*テーブル1[[#This Row],[PER]]</f>
        <v>0.79336399999999996</v>
      </c>
      <c r="G38" s="12">
        <f>テーブル1[[#This Row],[配当性向]]*テーブル1[[#This Row],[ROE]]</f>
        <v>0.24118265599999997</v>
      </c>
      <c r="H38" s="4">
        <v>18.98</v>
      </c>
      <c r="I38" s="4">
        <v>5.24</v>
      </c>
      <c r="J38" s="11">
        <f>テーブル1[[#This Row],[PER]]*テーブル1[[#This Row],[PBR]]</f>
        <v>99.455200000000005</v>
      </c>
      <c r="K38" s="4">
        <v>96.2</v>
      </c>
      <c r="L38" s="4">
        <v>364.79</v>
      </c>
      <c r="M38" s="9">
        <v>0.30399999999999999</v>
      </c>
      <c r="N38" s="9">
        <v>0.32879999999999998</v>
      </c>
      <c r="O38" s="5">
        <v>1912</v>
      </c>
      <c r="P38" s="6" t="s">
        <v>151</v>
      </c>
      <c r="Q38" s="4" t="s">
        <v>13</v>
      </c>
    </row>
    <row r="39" spans="1:17" ht="16.5">
      <c r="A39" s="4">
        <v>36</v>
      </c>
      <c r="B39" s="4">
        <v>5110</v>
      </c>
      <c r="C39" s="4" t="s">
        <v>50</v>
      </c>
      <c r="D39" s="7">
        <v>4.2000000000000003E-2</v>
      </c>
      <c r="E39" s="4">
        <v>55</v>
      </c>
      <c r="F39" s="12">
        <f>テーブル1[[#This Row],[配当利回り]]*テーブル1[[#This Row],[PER]]</f>
        <v>0.48258000000000006</v>
      </c>
      <c r="G39" s="12">
        <f>テーブル1[[#This Row],[配当性向]]*テーブル1[[#This Row],[ROE]]</f>
        <v>3.8123820000000003E-2</v>
      </c>
      <c r="H39" s="4">
        <v>11.49</v>
      </c>
      <c r="I39" s="4">
        <v>0.79</v>
      </c>
      <c r="J39" s="11">
        <f>テーブル1[[#This Row],[PER]]*テーブル1[[#This Row],[PBR]]</f>
        <v>9.0770999999999997</v>
      </c>
      <c r="K39" s="4">
        <v>137.81</v>
      </c>
      <c r="L39" s="8">
        <v>1661.91</v>
      </c>
      <c r="M39" s="9">
        <v>7.9000000000000001E-2</v>
      </c>
      <c r="N39" s="9">
        <v>4.9799999999999997E-2</v>
      </c>
      <c r="O39" s="5">
        <v>1311</v>
      </c>
      <c r="P39" s="6" t="s">
        <v>152</v>
      </c>
      <c r="Q39" s="4" t="s">
        <v>13</v>
      </c>
    </row>
    <row r="40" spans="1:17" ht="16.5">
      <c r="A40" s="4">
        <v>37</v>
      </c>
      <c r="B40" s="4">
        <v>6889</v>
      </c>
      <c r="C40" s="4" t="s">
        <v>51</v>
      </c>
      <c r="D40" s="7">
        <v>4.0800000000000003E-2</v>
      </c>
      <c r="E40" s="4">
        <v>180</v>
      </c>
      <c r="F40" s="12">
        <f>テーブル1[[#This Row],[配当利回り]]*テーブル1[[#This Row],[PER]]</f>
        <v>0.323544</v>
      </c>
      <c r="G40" s="12">
        <f>テーブル1[[#This Row],[配当性向]]*テーブル1[[#This Row],[ROE]]</f>
        <v>3.4101537599999995E-2</v>
      </c>
      <c r="H40" s="4">
        <v>7.93</v>
      </c>
      <c r="I40" s="4">
        <v>0.79</v>
      </c>
      <c r="J40" s="11">
        <f>テーブル1[[#This Row],[PER]]*テーブル1[[#This Row],[PBR]]</f>
        <v>6.2647000000000004</v>
      </c>
      <c r="K40" s="4">
        <v>549.62</v>
      </c>
      <c r="L40" s="8">
        <v>5584.17</v>
      </c>
      <c r="M40" s="9">
        <v>0.10539999999999999</v>
      </c>
      <c r="N40" s="9">
        <v>0.12089999999999999</v>
      </c>
      <c r="O40" s="5">
        <v>4410</v>
      </c>
      <c r="P40" s="6" t="s">
        <v>153</v>
      </c>
      <c r="Q40" s="4" t="s">
        <v>41</v>
      </c>
    </row>
    <row r="41" spans="1:17" ht="16.5">
      <c r="A41" s="4">
        <v>38</v>
      </c>
      <c r="B41" s="4">
        <v>8031</v>
      </c>
      <c r="C41" s="4" t="s">
        <v>52</v>
      </c>
      <c r="D41" s="7">
        <v>4.1000000000000002E-2</v>
      </c>
      <c r="E41" s="4">
        <v>80</v>
      </c>
      <c r="F41" s="12">
        <f>テーブル1[[#This Row],[配当利回り]]*テーブル1[[#This Row],[PER]]</f>
        <v>0.30914000000000003</v>
      </c>
      <c r="G41" s="12">
        <f>テーブル1[[#This Row],[配当性向]]*テーブル1[[#This Row],[ROE]]</f>
        <v>3.1099484E-2</v>
      </c>
      <c r="H41" s="4">
        <v>7.54</v>
      </c>
      <c r="I41" s="4">
        <v>0.81</v>
      </c>
      <c r="J41" s="11">
        <f>テーブル1[[#This Row],[PER]]*テーブル1[[#This Row],[PBR]]</f>
        <v>6.1074000000000002</v>
      </c>
      <c r="K41" s="4">
        <v>238.33</v>
      </c>
      <c r="L41" s="8">
        <v>2422.25</v>
      </c>
      <c r="M41" s="9">
        <v>0.10059999999999999</v>
      </c>
      <c r="N41" s="9">
        <v>5.0299999999999997E-2</v>
      </c>
      <c r="O41" s="5">
        <v>1953</v>
      </c>
      <c r="P41" s="6" t="s">
        <v>154</v>
      </c>
      <c r="Q41" s="4" t="s">
        <v>13</v>
      </c>
    </row>
    <row r="42" spans="1:17" ht="16.5">
      <c r="A42" s="4">
        <v>39</v>
      </c>
      <c r="B42" s="4">
        <v>7272</v>
      </c>
      <c r="C42" s="4" t="s">
        <v>53</v>
      </c>
      <c r="D42" s="7">
        <v>4.1799999999999997E-2</v>
      </c>
      <c r="E42" s="4">
        <v>90</v>
      </c>
      <c r="F42" s="12">
        <f>テーブル1[[#This Row],[配当利回り]]*テーブル1[[#This Row],[PER]]</f>
        <v>0.39291999999999999</v>
      </c>
      <c r="G42" s="12">
        <f>テーブル1[[#This Row],[配当性向]]*テーブル1[[#This Row],[ROE]]</f>
        <v>5.7327028000000002E-2</v>
      </c>
      <c r="H42" s="4">
        <v>9.4</v>
      </c>
      <c r="I42" s="4">
        <v>1.1100000000000001</v>
      </c>
      <c r="J42" s="11">
        <f>テーブル1[[#This Row],[PER]]*テーブル1[[#This Row],[PBR]]</f>
        <v>10.434000000000001</v>
      </c>
      <c r="K42" s="4">
        <v>267.35000000000002</v>
      </c>
      <c r="L42" s="8">
        <v>1947.15</v>
      </c>
      <c r="M42" s="9">
        <v>0.1459</v>
      </c>
      <c r="N42" s="9">
        <v>9.6799999999999997E-2</v>
      </c>
      <c r="O42" s="5">
        <v>2152</v>
      </c>
      <c r="P42" s="6" t="s">
        <v>155</v>
      </c>
      <c r="Q42" s="4" t="s">
        <v>13</v>
      </c>
    </row>
    <row r="43" spans="1:17" ht="16.5">
      <c r="A43" s="4">
        <v>40</v>
      </c>
      <c r="B43" s="4">
        <v>7860</v>
      </c>
      <c r="C43" s="4" t="s">
        <v>54</v>
      </c>
      <c r="D43" s="7">
        <v>4.0099999999999997E-2</v>
      </c>
      <c r="E43" s="4">
        <v>50</v>
      </c>
      <c r="F43" s="12">
        <f>テーブル1[[#This Row],[配当利回り]]*テーブル1[[#This Row],[PER]]</f>
        <v>0.77513299999999985</v>
      </c>
      <c r="G43" s="12">
        <f>テーブル1[[#This Row],[配当性向]]*テーブル1[[#This Row],[ROE]]</f>
        <v>3.7593950499999994E-2</v>
      </c>
      <c r="H43" s="4">
        <v>19.329999999999998</v>
      </c>
      <c r="I43" s="4">
        <v>1.18</v>
      </c>
      <c r="J43" s="11">
        <f>テーブル1[[#This Row],[PER]]*テーブル1[[#This Row],[PBR]]</f>
        <v>22.809399999999997</v>
      </c>
      <c r="K43" s="4">
        <v>54.53</v>
      </c>
      <c r="L43" s="8">
        <v>1056.1300000000001</v>
      </c>
      <c r="M43" s="9">
        <v>4.8500000000000001E-2</v>
      </c>
      <c r="N43" s="9">
        <v>5.0500000000000003E-2</v>
      </c>
      <c r="O43" s="5">
        <v>1247</v>
      </c>
      <c r="P43" s="6" t="s">
        <v>156</v>
      </c>
      <c r="Q43" s="4" t="s">
        <v>13</v>
      </c>
    </row>
    <row r="44" spans="1:17" ht="16.5">
      <c r="A44" s="4">
        <v>41</v>
      </c>
      <c r="B44" s="4">
        <v>9437</v>
      </c>
      <c r="C44" s="4" t="s">
        <v>55</v>
      </c>
      <c r="D44" s="7">
        <v>3.9600000000000003E-2</v>
      </c>
      <c r="E44" s="4">
        <v>120</v>
      </c>
      <c r="F44" s="12">
        <f>テーブル1[[#This Row],[配当利回り]]*テーブル1[[#This Row],[PER]]</f>
        <v>0.69181199999999998</v>
      </c>
      <c r="G44" s="12">
        <f>テーブル1[[#This Row],[配当性向]]*テーブル1[[#This Row],[ROE]]</f>
        <v>8.3086621200000002E-2</v>
      </c>
      <c r="H44" s="4">
        <v>17.47</v>
      </c>
      <c r="I44" s="4">
        <v>1.83</v>
      </c>
      <c r="J44" s="11">
        <f>テーブル1[[#This Row],[PER]]*テーブル1[[#This Row],[PBR]]</f>
        <v>31.970099999999999</v>
      </c>
      <c r="K44" s="4">
        <v>187.79</v>
      </c>
      <c r="L44" s="8">
        <v>1654.57</v>
      </c>
      <c r="M44" s="9">
        <v>0.1201</v>
      </c>
      <c r="N44" s="9">
        <v>0.13289999999999999</v>
      </c>
      <c r="O44" s="5">
        <v>3031</v>
      </c>
      <c r="P44" s="6" t="s">
        <v>157</v>
      </c>
      <c r="Q44" s="4" t="s">
        <v>13</v>
      </c>
    </row>
    <row r="45" spans="1:17" ht="16.5">
      <c r="A45" s="4">
        <v>42</v>
      </c>
      <c r="B45" s="4">
        <v>8570</v>
      </c>
      <c r="C45" s="4" t="s">
        <v>56</v>
      </c>
      <c r="D45" s="7">
        <v>3.9699999999999999E-2</v>
      </c>
      <c r="E45" s="4">
        <v>68</v>
      </c>
      <c r="F45" s="12" t="e">
        <f>テーブル1[[#This Row],[配当利回り]]*テーブル1[[#This Row],[PER]]</f>
        <v>#VALUE!</v>
      </c>
      <c r="G45" s="12" t="e">
        <f>テーブル1[[#This Row],[配当性向]]*テーブル1[[#This Row],[ROE]]</f>
        <v>#VALUE!</v>
      </c>
      <c r="H45" s="4" t="s">
        <v>28</v>
      </c>
      <c r="I45" s="4">
        <v>0.97</v>
      </c>
      <c r="J45" s="11" t="e">
        <f>テーブル1[[#This Row],[PER]]*テーブル1[[#This Row],[PBR]]</f>
        <v>#VALUE!</v>
      </c>
      <c r="K45" s="4" t="s">
        <v>28</v>
      </c>
      <c r="L45" s="8">
        <v>1758.86</v>
      </c>
      <c r="M45" s="9">
        <v>0.105</v>
      </c>
      <c r="N45" s="9">
        <v>1.38E-2</v>
      </c>
      <c r="O45" s="5">
        <v>1711</v>
      </c>
      <c r="P45" s="6" t="s">
        <v>158</v>
      </c>
      <c r="Q45" s="4" t="s">
        <v>13</v>
      </c>
    </row>
    <row r="46" spans="1:17" ht="16.5">
      <c r="A46" s="4">
        <v>43</v>
      </c>
      <c r="B46" s="4">
        <v>5108</v>
      </c>
      <c r="C46" s="4" t="s">
        <v>57</v>
      </c>
      <c r="D46" s="7">
        <v>3.9899999999999998E-2</v>
      </c>
      <c r="E46" s="4">
        <v>160</v>
      </c>
      <c r="F46" s="12">
        <f>テーブル1[[#This Row],[配当利回り]]*テーブル1[[#This Row],[PER]]</f>
        <v>0.42333899999999997</v>
      </c>
      <c r="G46" s="12">
        <f>テーブル1[[#This Row],[配当性向]]*テーブル1[[#This Row],[ROE]]</f>
        <v>5.2324700399999993E-2</v>
      </c>
      <c r="H46" s="4">
        <v>10.61</v>
      </c>
      <c r="I46" s="4">
        <v>1.29</v>
      </c>
      <c r="J46" s="11">
        <f>テーブル1[[#This Row],[PER]]*テーブル1[[#This Row],[PBR]]</f>
        <v>13.6869</v>
      </c>
      <c r="K46" s="4">
        <v>387.95</v>
      </c>
      <c r="L46" s="8">
        <v>3115.88</v>
      </c>
      <c r="M46" s="9">
        <v>0.1236</v>
      </c>
      <c r="N46" s="9">
        <v>9.74E-2</v>
      </c>
      <c r="O46" s="5">
        <v>4009</v>
      </c>
      <c r="P46" s="6" t="s">
        <v>159</v>
      </c>
      <c r="Q46" s="4" t="s">
        <v>13</v>
      </c>
    </row>
    <row r="47" spans="1:17" ht="16.5">
      <c r="A47" s="4">
        <v>44</v>
      </c>
      <c r="B47" s="4">
        <v>8898</v>
      </c>
      <c r="C47" s="4" t="s">
        <v>58</v>
      </c>
      <c r="D47" s="7">
        <v>3.9600000000000003E-2</v>
      </c>
      <c r="E47" s="4">
        <v>50</v>
      </c>
      <c r="F47" s="12">
        <f>テーブル1[[#This Row],[配当利回り]]*テーブル1[[#This Row],[PER]]</f>
        <v>0.62290800000000002</v>
      </c>
      <c r="G47" s="12">
        <f>テーブル1[[#This Row],[配当性向]]*テーブル1[[#This Row],[ROE]]</f>
        <v>8.6646502799999997E-2</v>
      </c>
      <c r="H47" s="4">
        <v>15.73</v>
      </c>
      <c r="I47" s="4">
        <v>2.12</v>
      </c>
      <c r="J47" s="11">
        <f>テーブル1[[#This Row],[PER]]*テーブル1[[#This Row],[PBR]]</f>
        <v>33.3476</v>
      </c>
      <c r="K47" s="4">
        <v>77.06</v>
      </c>
      <c r="L47" s="4">
        <v>595.13</v>
      </c>
      <c r="M47" s="9">
        <v>0.1391</v>
      </c>
      <c r="N47" s="9">
        <v>0.18909999999999999</v>
      </c>
      <c r="O47" s="5">
        <v>1264</v>
      </c>
      <c r="P47" s="6" t="s">
        <v>160</v>
      </c>
      <c r="Q47" s="4" t="s">
        <v>41</v>
      </c>
    </row>
    <row r="48" spans="1:17" ht="16.5">
      <c r="A48" s="4">
        <v>45</v>
      </c>
      <c r="B48" s="4">
        <v>1720</v>
      </c>
      <c r="C48" s="4" t="s">
        <v>59</v>
      </c>
      <c r="D48" s="7">
        <v>3.9600000000000003E-2</v>
      </c>
      <c r="E48" s="4">
        <v>30</v>
      </c>
      <c r="F48" s="12">
        <f>テーブル1[[#This Row],[配当利回り]]*テーブル1[[#This Row],[PER]]</f>
        <v>0.25146000000000002</v>
      </c>
      <c r="G48" s="12">
        <f>テーブル1[[#This Row],[配当性向]]*テーブル1[[#This Row],[ROE]]</f>
        <v>4.5438822000000004E-2</v>
      </c>
      <c r="H48" s="4">
        <v>6.35</v>
      </c>
      <c r="I48" s="4">
        <v>0.8</v>
      </c>
      <c r="J48" s="11">
        <f>テーブル1[[#This Row],[PER]]*テーブル1[[#This Row],[PBR]]</f>
        <v>5.08</v>
      </c>
      <c r="K48" s="4">
        <v>145.37</v>
      </c>
      <c r="L48" s="4">
        <v>944.22</v>
      </c>
      <c r="M48" s="9">
        <v>0.1807</v>
      </c>
      <c r="N48" s="9">
        <v>8.8599999999999998E-2</v>
      </c>
      <c r="O48" s="4">
        <v>757</v>
      </c>
      <c r="P48" s="6" t="s">
        <v>161</v>
      </c>
      <c r="Q48" s="4" t="s">
        <v>13</v>
      </c>
    </row>
    <row r="49" spans="1:17" ht="16.5">
      <c r="A49" s="4">
        <v>46</v>
      </c>
      <c r="B49" s="4">
        <v>6113</v>
      </c>
      <c r="C49" s="4" t="s">
        <v>60</v>
      </c>
      <c r="D49" s="7">
        <v>3.8899999999999997E-2</v>
      </c>
      <c r="E49" s="4">
        <v>48</v>
      </c>
      <c r="F49" s="12">
        <f>テーブル1[[#This Row],[配当利回り]]*テーブル1[[#This Row],[PER]]</f>
        <v>0.51153499999999996</v>
      </c>
      <c r="G49" s="12">
        <f>テーブル1[[#This Row],[配当性向]]*テーブル1[[#This Row],[ROE]]</f>
        <v>3.8978966999999996E-2</v>
      </c>
      <c r="H49" s="4">
        <v>13.15</v>
      </c>
      <c r="I49" s="4">
        <v>1.01</v>
      </c>
      <c r="J49" s="11">
        <f>テーブル1[[#This Row],[PER]]*テーブル1[[#This Row],[PBR]]</f>
        <v>13.281500000000001</v>
      </c>
      <c r="K49" s="4">
        <v>91.82</v>
      </c>
      <c r="L49" s="8">
        <v>1226.99</v>
      </c>
      <c r="M49" s="9">
        <v>7.6200000000000004E-2</v>
      </c>
      <c r="N49" s="9">
        <v>8.5199999999999998E-2</v>
      </c>
      <c r="O49" s="5">
        <v>1235</v>
      </c>
      <c r="P49" s="6" t="s">
        <v>162</v>
      </c>
      <c r="Q49" s="4" t="s">
        <v>13</v>
      </c>
    </row>
    <row r="50" spans="1:17" ht="16.5">
      <c r="A50" s="4">
        <v>47</v>
      </c>
      <c r="B50" s="4">
        <v>8892</v>
      </c>
      <c r="C50" s="4" t="s">
        <v>61</v>
      </c>
      <c r="D50" s="7">
        <v>3.9199999999999999E-2</v>
      </c>
      <c r="E50" s="4">
        <v>36</v>
      </c>
      <c r="F50" s="12">
        <f>テーブル1[[#This Row],[配当利回り]]*テーブル1[[#This Row],[PER]]</f>
        <v>0.308112</v>
      </c>
      <c r="G50" s="12">
        <f>テーブル1[[#This Row],[配当性向]]*テーブル1[[#This Row],[ROE]]</f>
        <v>9.126277440000001E-2</v>
      </c>
      <c r="H50" s="4">
        <v>7.86</v>
      </c>
      <c r="I50" s="4">
        <v>2.06</v>
      </c>
      <c r="J50" s="11">
        <f>テーブル1[[#This Row],[PER]]*テーブル1[[#This Row],[PBR]]</f>
        <v>16.191600000000001</v>
      </c>
      <c r="K50" s="4">
        <v>105.98</v>
      </c>
      <c r="L50" s="4">
        <v>446.58</v>
      </c>
      <c r="M50" s="9">
        <v>0.29620000000000002</v>
      </c>
      <c r="N50" s="9">
        <v>0.107</v>
      </c>
      <c r="O50" s="4">
        <v>919</v>
      </c>
      <c r="P50" s="6" t="s">
        <v>163</v>
      </c>
      <c r="Q50" s="4" t="s">
        <v>13</v>
      </c>
    </row>
    <row r="51" spans="1:17" ht="16.5">
      <c r="A51" s="4">
        <v>48</v>
      </c>
      <c r="B51" s="4">
        <v>8935</v>
      </c>
      <c r="C51" s="4" t="s">
        <v>62</v>
      </c>
      <c r="D51" s="7">
        <v>3.8399999999999997E-2</v>
      </c>
      <c r="E51" s="4">
        <v>44</v>
      </c>
      <c r="F51" s="12">
        <f>テーブル1[[#This Row],[配当利回り]]*テーブル1[[#This Row],[PER]]</f>
        <v>0.20543999999999996</v>
      </c>
      <c r="G51" s="12">
        <f>テーブル1[[#This Row],[配当性向]]*テーブル1[[#This Row],[ROE]]</f>
        <v>3.1863743999999992E-2</v>
      </c>
      <c r="H51" s="4">
        <v>5.35</v>
      </c>
      <c r="I51" s="4">
        <v>0.79</v>
      </c>
      <c r="J51" s="11">
        <f>テーブル1[[#This Row],[PER]]*テーブル1[[#This Row],[PBR]]</f>
        <v>4.2264999999999997</v>
      </c>
      <c r="K51" s="4">
        <v>200.05</v>
      </c>
      <c r="L51" s="8">
        <v>1449.59</v>
      </c>
      <c r="M51" s="9">
        <v>0.15509999999999999</v>
      </c>
      <c r="N51" s="9">
        <v>0.1482</v>
      </c>
      <c r="O51" s="5">
        <v>1146</v>
      </c>
      <c r="P51" s="6" t="s">
        <v>164</v>
      </c>
      <c r="Q51" s="4" t="s">
        <v>13</v>
      </c>
    </row>
    <row r="52" spans="1:17" ht="16.5">
      <c r="A52" s="4">
        <v>49</v>
      </c>
      <c r="B52" s="4">
        <v>6724</v>
      </c>
      <c r="C52" s="4" t="s">
        <v>63</v>
      </c>
      <c r="D52" s="7">
        <v>3.8300000000000001E-2</v>
      </c>
      <c r="E52" s="4">
        <v>62</v>
      </c>
      <c r="F52" s="12">
        <f>テーブル1[[#This Row],[配当利回り]]*テーブル1[[#This Row],[PER]]</f>
        <v>0.80047000000000001</v>
      </c>
      <c r="G52" s="12">
        <f>テーブル1[[#This Row],[配当性向]]*テーブル1[[#This Row],[ROE]]</f>
        <v>8.1647940000000002E-2</v>
      </c>
      <c r="H52" s="4">
        <v>20.9</v>
      </c>
      <c r="I52" s="4">
        <v>1.07</v>
      </c>
      <c r="J52" s="11">
        <f>テーブル1[[#This Row],[PER]]*テーブル1[[#This Row],[PBR]]</f>
        <v>22.363</v>
      </c>
      <c r="K52" s="4">
        <v>152.49</v>
      </c>
      <c r="L52" s="8">
        <v>1512.08</v>
      </c>
      <c r="M52" s="9">
        <v>0.10199999999999999</v>
      </c>
      <c r="N52" s="9">
        <v>6.9500000000000006E-2</v>
      </c>
      <c r="O52" s="5">
        <v>1618</v>
      </c>
      <c r="P52" s="6" t="s">
        <v>165</v>
      </c>
      <c r="Q52" s="4" t="s">
        <v>13</v>
      </c>
    </row>
    <row r="53" spans="1:17" ht="16.5">
      <c r="A53" s="4">
        <v>50</v>
      </c>
      <c r="B53" s="4">
        <v>8897</v>
      </c>
      <c r="C53" s="4" t="s">
        <v>64</v>
      </c>
      <c r="D53" s="7">
        <v>3.78E-2</v>
      </c>
      <c r="E53" s="4">
        <v>19</v>
      </c>
      <c r="F53" s="12">
        <f>テーブル1[[#This Row],[配当利回り]]*テーブル1[[#This Row],[PER]]</f>
        <v>0.25703999999999999</v>
      </c>
      <c r="G53" s="12">
        <f>テーブル1[[#This Row],[配当性向]]*テーブル1[[#This Row],[ROE]]</f>
        <v>3.6679607999999995E-2</v>
      </c>
      <c r="H53" s="4">
        <v>6.8</v>
      </c>
      <c r="I53" s="4">
        <v>1.1100000000000001</v>
      </c>
      <c r="J53" s="11">
        <f>テーブル1[[#This Row],[PER]]*テーブル1[[#This Row],[PBR]]</f>
        <v>7.548</v>
      </c>
      <c r="K53" s="4">
        <v>59.33</v>
      </c>
      <c r="L53" s="4">
        <v>450.94</v>
      </c>
      <c r="M53" s="9">
        <v>0.14269999999999999</v>
      </c>
      <c r="N53" s="9">
        <v>4.9799999999999997E-2</v>
      </c>
      <c r="O53" s="4">
        <v>502</v>
      </c>
      <c r="P53" s="6" t="s">
        <v>166</v>
      </c>
      <c r="Q53" s="4" t="s">
        <v>13</v>
      </c>
    </row>
    <row r="54" spans="1:17" ht="16.5">
      <c r="A54" s="4">
        <v>51</v>
      </c>
      <c r="B54" s="4">
        <v>5938</v>
      </c>
      <c r="C54" s="4" t="s">
        <v>65</v>
      </c>
      <c r="D54" s="7">
        <v>3.7400000000000003E-2</v>
      </c>
      <c r="E54" s="4">
        <v>70</v>
      </c>
      <c r="F54" s="12">
        <f>テーブル1[[#This Row],[配当利回り]]*テーブル1[[#This Row],[PER]]</f>
        <v>1.3553760000000001</v>
      </c>
      <c r="G54" s="12">
        <f>テーブル1[[#This Row],[配当性向]]*テーブル1[[#This Row],[ROE]]</f>
        <v>-0.12293260320000002</v>
      </c>
      <c r="H54" s="4">
        <v>36.24</v>
      </c>
      <c r="I54" s="4">
        <v>1.03</v>
      </c>
      <c r="J54" s="11">
        <f>テーブル1[[#This Row],[PER]]*テーブル1[[#This Row],[PBR]]</f>
        <v>37.327200000000005</v>
      </c>
      <c r="K54" s="4">
        <v>-179.98</v>
      </c>
      <c r="L54" s="8">
        <v>1818.35</v>
      </c>
      <c r="M54" s="9">
        <v>-9.0700000000000003E-2</v>
      </c>
      <c r="N54" s="9">
        <v>-8.6E-3</v>
      </c>
      <c r="O54" s="5">
        <v>1874</v>
      </c>
      <c r="P54" s="6" t="s">
        <v>167</v>
      </c>
      <c r="Q54" s="4" t="s">
        <v>13</v>
      </c>
    </row>
    <row r="55" spans="1:17" ht="16.5">
      <c r="A55" s="4">
        <v>52</v>
      </c>
      <c r="B55" s="4">
        <v>9412</v>
      </c>
      <c r="C55" s="4" t="s">
        <v>66</v>
      </c>
      <c r="D55" s="7">
        <v>3.78E-2</v>
      </c>
      <c r="E55" s="4">
        <v>18</v>
      </c>
      <c r="F55" s="12">
        <f>テーブル1[[#This Row],[配当利回り]]*テーブル1[[#This Row],[PER]]</f>
        <v>0.53449200000000008</v>
      </c>
      <c r="G55" s="12">
        <f>テーブル1[[#This Row],[配当性向]]*テーブル1[[#This Row],[ROE]]</f>
        <v>2.3624546400000005E-2</v>
      </c>
      <c r="H55" s="4">
        <v>14.14</v>
      </c>
      <c r="I55" s="4">
        <v>0.63</v>
      </c>
      <c r="J55" s="11">
        <f>テーブル1[[#This Row],[PER]]*テーブル1[[#This Row],[PBR]]</f>
        <v>8.9082000000000008</v>
      </c>
      <c r="K55" s="4">
        <v>32.6</v>
      </c>
      <c r="L55" s="4">
        <v>754.1</v>
      </c>
      <c r="M55" s="9">
        <v>4.4200000000000003E-2</v>
      </c>
      <c r="N55" s="9">
        <v>4.53E-2</v>
      </c>
      <c r="O55" s="4">
        <v>476</v>
      </c>
      <c r="P55" s="6" t="s">
        <v>168</v>
      </c>
      <c r="Q55" s="4" t="s">
        <v>13</v>
      </c>
    </row>
    <row r="56" spans="1:17" ht="16.5">
      <c r="A56" s="4">
        <v>53</v>
      </c>
      <c r="B56" s="4">
        <v>9640</v>
      </c>
      <c r="C56" s="4" t="s">
        <v>67</v>
      </c>
      <c r="D56" s="7">
        <v>3.6700000000000003E-2</v>
      </c>
      <c r="E56" s="4">
        <v>85</v>
      </c>
      <c r="F56" s="12">
        <f>テーブル1[[#This Row],[配当利回り]]*テーブル1[[#This Row],[PER]]</f>
        <v>0.656196</v>
      </c>
      <c r="G56" s="12">
        <f>テーブル1[[#This Row],[配当性向]]*テーブル1[[#This Row],[ROE]]</f>
        <v>0.1084691988</v>
      </c>
      <c r="H56" s="4">
        <v>17.88</v>
      </c>
      <c r="I56" s="4">
        <v>2.71</v>
      </c>
      <c r="J56" s="11">
        <f>テーブル1[[#This Row],[PER]]*テーブル1[[#This Row],[PBR]]</f>
        <v>48.454799999999999</v>
      </c>
      <c r="K56" s="4">
        <v>125.56</v>
      </c>
      <c r="L56" s="4">
        <v>854.16</v>
      </c>
      <c r="M56" s="9">
        <v>0.1653</v>
      </c>
      <c r="N56" s="9">
        <v>0.1128</v>
      </c>
      <c r="O56" s="5">
        <v>2318</v>
      </c>
      <c r="P56" s="6" t="s">
        <v>169</v>
      </c>
      <c r="Q56" s="4" t="s">
        <v>41</v>
      </c>
    </row>
    <row r="57" spans="1:17" ht="16.5">
      <c r="A57" s="4">
        <v>54</v>
      </c>
      <c r="B57" s="4">
        <v>9422</v>
      </c>
      <c r="C57" s="4" t="s">
        <v>68</v>
      </c>
      <c r="D57" s="7">
        <v>3.6799999999999999E-2</v>
      </c>
      <c r="E57" s="4">
        <v>60</v>
      </c>
      <c r="F57" s="12" t="e">
        <f>テーブル1[[#This Row],[配当利回り]]*テーブル1[[#This Row],[PER]]</f>
        <v>#VALUE!</v>
      </c>
      <c r="G57" s="12" t="e">
        <f>テーブル1[[#This Row],[配当性向]]*テーブル1[[#This Row],[ROE]]</f>
        <v>#VALUE!</v>
      </c>
      <c r="H57" s="4" t="s">
        <v>28</v>
      </c>
      <c r="I57" s="4">
        <v>1.64</v>
      </c>
      <c r="J57" s="11" t="e">
        <f>テーブル1[[#This Row],[PER]]*テーブル1[[#This Row],[PBR]]</f>
        <v>#VALUE!</v>
      </c>
      <c r="K57" s="4" t="s">
        <v>28</v>
      </c>
      <c r="L57" s="4">
        <v>992.02</v>
      </c>
      <c r="M57" s="9">
        <v>0.1724</v>
      </c>
      <c r="N57" s="9">
        <v>0.1032</v>
      </c>
      <c r="O57" s="5">
        <v>1630</v>
      </c>
      <c r="P57" s="6" t="s">
        <v>170</v>
      </c>
      <c r="Q57" s="4" t="s">
        <v>13</v>
      </c>
    </row>
    <row r="58" spans="1:17" ht="16.5">
      <c r="A58" s="4">
        <v>55</v>
      </c>
      <c r="B58" s="4">
        <v>8766</v>
      </c>
      <c r="C58" s="4" t="s">
        <v>69</v>
      </c>
      <c r="D58" s="7">
        <v>3.7400000000000003E-2</v>
      </c>
      <c r="E58" s="4">
        <v>225</v>
      </c>
      <c r="F58" s="12">
        <f>テーブル1[[#This Row],[配当利回り]]*テーブル1[[#This Row],[PER]]</f>
        <v>0.48769600000000002</v>
      </c>
      <c r="G58" s="12">
        <f>テーブル1[[#This Row],[配当性向]]*テーブル1[[#This Row],[ROE]]</f>
        <v>3.6284582400000001E-2</v>
      </c>
      <c r="H58" s="4">
        <v>13.04</v>
      </c>
      <c r="I58" s="4">
        <v>1.1599999999999999</v>
      </c>
      <c r="J58" s="11">
        <f>テーブル1[[#This Row],[PER]]*テーブル1[[#This Row],[PBR]]</f>
        <v>15.126399999999999</v>
      </c>
      <c r="K58" s="4">
        <v>383.01</v>
      </c>
      <c r="L58" s="8">
        <v>5195.78</v>
      </c>
      <c r="M58" s="9">
        <v>7.4399999999999994E-2</v>
      </c>
      <c r="N58" s="9">
        <v>1.83E-2</v>
      </c>
      <c r="O58" s="5">
        <v>6015</v>
      </c>
      <c r="P58" s="6" t="s">
        <v>171</v>
      </c>
      <c r="Q58" s="4" t="s">
        <v>13</v>
      </c>
    </row>
    <row r="59" spans="1:17" ht="16.5">
      <c r="A59" s="4">
        <v>56</v>
      </c>
      <c r="B59" s="4">
        <v>1419</v>
      </c>
      <c r="C59" s="4" t="s">
        <v>70</v>
      </c>
      <c r="D59" s="7">
        <v>3.6999999999999998E-2</v>
      </c>
      <c r="E59" s="4">
        <v>60</v>
      </c>
      <c r="F59" s="12">
        <f>テーブル1[[#This Row],[配当利回り]]*テーブル1[[#This Row],[PER]]</f>
        <v>0.41772999999999993</v>
      </c>
      <c r="G59" s="12">
        <f>テーブル1[[#This Row],[配当性向]]*テーブル1[[#This Row],[ROE]]</f>
        <v>9.7748819999999986E-2</v>
      </c>
      <c r="H59" s="4">
        <v>11.29</v>
      </c>
      <c r="I59" s="4">
        <v>2.73</v>
      </c>
      <c r="J59" s="11">
        <f>テーブル1[[#This Row],[PER]]*テーブル1[[#This Row],[PBR]]</f>
        <v>30.821699999999996</v>
      </c>
      <c r="K59" s="4">
        <v>130.88999999999999</v>
      </c>
      <c r="L59" s="4">
        <v>593.79</v>
      </c>
      <c r="M59" s="9">
        <v>0.23400000000000001</v>
      </c>
      <c r="N59" s="9">
        <v>7.7200000000000005E-2</v>
      </c>
      <c r="O59" s="5">
        <v>1623</v>
      </c>
      <c r="P59" s="6" t="s">
        <v>172</v>
      </c>
      <c r="Q59" s="4" t="s">
        <v>13</v>
      </c>
    </row>
    <row r="60" spans="1:17" ht="16.5">
      <c r="A60" s="4">
        <v>57</v>
      </c>
      <c r="B60" s="4">
        <v>8096</v>
      </c>
      <c r="C60" s="4" t="s">
        <v>71</v>
      </c>
      <c r="D60" s="7">
        <v>3.6299999999999999E-2</v>
      </c>
      <c r="E60" s="4">
        <v>130</v>
      </c>
      <c r="F60" s="12">
        <f>テーブル1[[#This Row],[配当利回り]]*テーブル1[[#This Row],[PER]]</f>
        <v>0.547404</v>
      </c>
      <c r="G60" s="12">
        <f>テーブル1[[#This Row],[配当性向]]*テーブル1[[#This Row],[ROE]]</f>
        <v>7.7457665999999994E-2</v>
      </c>
      <c r="H60" s="4">
        <v>15.08</v>
      </c>
      <c r="I60" s="4">
        <v>2.02</v>
      </c>
      <c r="J60" s="11">
        <f>テーブル1[[#This Row],[PER]]*テーブル1[[#This Row],[PBR]]</f>
        <v>30.461600000000001</v>
      </c>
      <c r="K60" s="4">
        <v>235.66</v>
      </c>
      <c r="L60" s="8">
        <v>1776.52</v>
      </c>
      <c r="M60" s="9">
        <v>0.14149999999999999</v>
      </c>
      <c r="N60" s="9">
        <v>0.1535</v>
      </c>
      <c r="O60" s="5">
        <v>3585</v>
      </c>
      <c r="P60" s="6" t="s">
        <v>173</v>
      </c>
      <c r="Q60" s="4" t="s">
        <v>13</v>
      </c>
    </row>
    <row r="61" spans="1:17" ht="16.5">
      <c r="A61" s="4">
        <v>58</v>
      </c>
      <c r="B61" s="4">
        <v>6141</v>
      </c>
      <c r="C61" s="4" t="s">
        <v>72</v>
      </c>
      <c r="D61" s="7">
        <v>3.6299999999999999E-2</v>
      </c>
      <c r="E61" s="4">
        <v>60</v>
      </c>
      <c r="F61" s="12">
        <f>テーブル1[[#This Row],[配当利回り]]*テーブル1[[#This Row],[PER]]</f>
        <v>0.37497900000000001</v>
      </c>
      <c r="G61" s="12">
        <f>テーブル1[[#This Row],[配当性向]]*テーブル1[[#This Row],[ROE]]</f>
        <v>6.3483944700000003E-2</v>
      </c>
      <c r="H61" s="4">
        <v>10.33</v>
      </c>
      <c r="I61" s="4">
        <v>1.75</v>
      </c>
      <c r="J61" s="11">
        <f>テーブル1[[#This Row],[PER]]*テーブル1[[#This Row],[PBR]]</f>
        <v>18.077500000000001</v>
      </c>
      <c r="K61" s="4">
        <v>144.09</v>
      </c>
      <c r="L61" s="4">
        <v>945.52</v>
      </c>
      <c r="M61" s="9">
        <v>0.16930000000000001</v>
      </c>
      <c r="N61" s="9">
        <v>5.7099999999999998E-2</v>
      </c>
      <c r="O61" s="5">
        <v>1653</v>
      </c>
      <c r="P61" s="6" t="s">
        <v>174</v>
      </c>
      <c r="Q61" s="4" t="s">
        <v>13</v>
      </c>
    </row>
    <row r="62" spans="1:17" ht="16.5">
      <c r="A62" s="4">
        <v>59</v>
      </c>
      <c r="B62" s="4">
        <v>8593</v>
      </c>
      <c r="C62" s="4" t="s">
        <v>73</v>
      </c>
      <c r="D62" s="7">
        <v>3.5999999999999997E-2</v>
      </c>
      <c r="E62" s="4">
        <v>25</v>
      </c>
      <c r="F62" s="12">
        <f>テーブル1[[#This Row],[配当利回り]]*テーブル1[[#This Row],[PER]]</f>
        <v>0.31788</v>
      </c>
      <c r="G62" s="12">
        <f>テーブル1[[#This Row],[配当性向]]*テーブル1[[#This Row],[ROE]]</f>
        <v>2.9944296000000002E-2</v>
      </c>
      <c r="H62" s="4">
        <v>8.83</v>
      </c>
      <c r="I62" s="4">
        <v>0.82</v>
      </c>
      <c r="J62" s="11">
        <f>テーブル1[[#This Row],[PER]]*テーブル1[[#This Row],[PBR]]</f>
        <v>7.2405999999999997</v>
      </c>
      <c r="K62" s="4">
        <v>77.28</v>
      </c>
      <c r="L62" s="4">
        <v>847.81</v>
      </c>
      <c r="M62" s="9">
        <v>9.4200000000000006E-2</v>
      </c>
      <c r="N62" s="9">
        <v>1.54E-2</v>
      </c>
      <c r="O62" s="4">
        <v>694</v>
      </c>
      <c r="P62" s="6" t="s">
        <v>175</v>
      </c>
      <c r="Q62" s="4" t="s">
        <v>13</v>
      </c>
    </row>
    <row r="63" spans="1:17" ht="16.5">
      <c r="A63" s="4">
        <v>60</v>
      </c>
      <c r="B63" s="4">
        <v>3244</v>
      </c>
      <c r="C63" s="4" t="s">
        <v>74</v>
      </c>
      <c r="D63" s="7">
        <v>3.5299999999999998E-2</v>
      </c>
      <c r="E63" s="4">
        <v>79</v>
      </c>
      <c r="F63" s="12">
        <f>テーブル1[[#This Row],[配当利回り]]*テーブル1[[#This Row],[PER]]</f>
        <v>0.32334799999999997</v>
      </c>
      <c r="G63" s="12">
        <f>テーブル1[[#This Row],[配当性向]]*テーブル1[[#This Row],[ROE]]</f>
        <v>5.4581142399999998E-2</v>
      </c>
      <c r="H63" s="4">
        <v>9.16</v>
      </c>
      <c r="I63" s="4">
        <v>1.3</v>
      </c>
      <c r="J63" s="11">
        <f>テーブル1[[#This Row],[PER]]*テーブル1[[#This Row],[PBR]]</f>
        <v>11.908000000000001</v>
      </c>
      <c r="K63" s="4">
        <v>283.89</v>
      </c>
      <c r="L63" s="8">
        <v>1721.07</v>
      </c>
      <c r="M63" s="9">
        <v>0.16880000000000001</v>
      </c>
      <c r="N63" s="9">
        <v>7.0699999999999999E-2</v>
      </c>
      <c r="O63" s="5">
        <v>2236</v>
      </c>
      <c r="P63" s="6" t="s">
        <v>176</v>
      </c>
      <c r="Q63" s="4" t="s">
        <v>13</v>
      </c>
    </row>
    <row r="64" spans="1:17" ht="16.5">
      <c r="A64" s="4">
        <v>61</v>
      </c>
      <c r="B64" s="4">
        <v>1928</v>
      </c>
      <c r="C64" s="4" t="s">
        <v>75</v>
      </c>
      <c r="D64" s="7">
        <v>3.4799999999999998E-2</v>
      </c>
      <c r="E64" s="4">
        <v>81</v>
      </c>
      <c r="F64" s="12">
        <f>テーブル1[[#This Row],[配当利回り]]*テーブル1[[#This Row],[PER]]</f>
        <v>0.4002</v>
      </c>
      <c r="G64" s="12">
        <f>テーブル1[[#This Row],[配当性向]]*テーブル1[[#This Row],[ROE]]</f>
        <v>4.3301640000000002E-2</v>
      </c>
      <c r="H64" s="4">
        <v>11.5</v>
      </c>
      <c r="I64" s="4">
        <v>1.31</v>
      </c>
      <c r="J64" s="11">
        <f>テーブル1[[#This Row],[PER]]*テーブル1[[#This Row],[PBR]]</f>
        <v>15.065000000000001</v>
      </c>
      <c r="K64" s="4">
        <v>186.53</v>
      </c>
      <c r="L64" s="8">
        <v>1781.09</v>
      </c>
      <c r="M64" s="9">
        <v>0.1082</v>
      </c>
      <c r="N64" s="9">
        <v>8.0799999999999997E-2</v>
      </c>
      <c r="O64" s="10">
        <v>2326.5</v>
      </c>
      <c r="P64" s="6" t="s">
        <v>177</v>
      </c>
      <c r="Q64" s="4" t="s">
        <v>13</v>
      </c>
    </row>
    <row r="65" spans="1:17" ht="16.5">
      <c r="A65" s="4">
        <v>62</v>
      </c>
      <c r="B65" s="4">
        <v>8885</v>
      </c>
      <c r="C65" s="4" t="s">
        <v>76</v>
      </c>
      <c r="D65" s="7">
        <v>3.3799999999999997E-2</v>
      </c>
      <c r="E65" s="4">
        <v>45</v>
      </c>
      <c r="F65" s="12">
        <f>テーブル1[[#This Row],[配当利回り]]*テーブル1[[#This Row],[PER]]</f>
        <v>0.19063199999999997</v>
      </c>
      <c r="G65" s="12">
        <f>テーブル1[[#This Row],[配当性向]]*テーブル1[[#This Row],[ROE]]</f>
        <v>4.0928690399999995E-2</v>
      </c>
      <c r="H65" s="4">
        <v>5.64</v>
      </c>
      <c r="I65" s="4">
        <v>1.88</v>
      </c>
      <c r="J65" s="11">
        <f>テーブル1[[#This Row],[PER]]*テーブル1[[#This Row],[PBR]]</f>
        <v>10.603199999999999</v>
      </c>
      <c r="K65" s="4">
        <v>118.4</v>
      </c>
      <c r="L65" s="4">
        <v>710.51</v>
      </c>
      <c r="M65" s="9">
        <v>0.2147</v>
      </c>
      <c r="N65" s="9">
        <v>5.8799999999999998E-2</v>
      </c>
      <c r="O65" s="5">
        <v>1333</v>
      </c>
      <c r="P65" s="6" t="s">
        <v>178</v>
      </c>
      <c r="Q65" s="4" t="s">
        <v>77</v>
      </c>
    </row>
    <row r="66" spans="1:17" ht="16.5">
      <c r="A66" s="4">
        <v>63</v>
      </c>
      <c r="B66" s="4">
        <v>1812</v>
      </c>
      <c r="C66" s="4" t="s">
        <v>78</v>
      </c>
      <c r="D66" s="7">
        <v>3.49E-2</v>
      </c>
      <c r="E66" s="4">
        <v>50</v>
      </c>
      <c r="F66" s="12">
        <f>テーブル1[[#This Row],[配当利回り]]*テーブル1[[#This Row],[PER]]</f>
        <v>0.27047500000000002</v>
      </c>
      <c r="G66" s="12">
        <f>テーブル1[[#This Row],[配当性向]]*テーブル1[[#This Row],[ROE]]</f>
        <v>4.1869530000000002E-2</v>
      </c>
      <c r="H66" s="4">
        <v>7.75</v>
      </c>
      <c r="I66" s="4">
        <v>0.95</v>
      </c>
      <c r="J66" s="11">
        <f>テーブル1[[#This Row],[PER]]*テーブル1[[#This Row],[PBR]]</f>
        <v>7.3624999999999998</v>
      </c>
      <c r="K66" s="4">
        <v>211.67</v>
      </c>
      <c r="L66" s="8">
        <v>1502.17</v>
      </c>
      <c r="M66" s="9">
        <v>0.15479999999999999</v>
      </c>
      <c r="N66" s="9">
        <v>7.8200000000000006E-2</v>
      </c>
      <c r="O66" s="5">
        <v>1431</v>
      </c>
      <c r="P66" s="6" t="s">
        <v>179</v>
      </c>
      <c r="Q66" s="4" t="s">
        <v>13</v>
      </c>
    </row>
    <row r="67" spans="1:17" ht="16.5">
      <c r="A67" s="4">
        <v>64</v>
      </c>
      <c r="B67" s="4">
        <v>4928</v>
      </c>
      <c r="C67" s="4" t="s">
        <v>79</v>
      </c>
      <c r="D67" s="7">
        <v>3.49E-2</v>
      </c>
      <c r="E67" s="4">
        <v>200</v>
      </c>
      <c r="F67" s="12">
        <f>テーブル1[[#This Row],[配当利回り]]*テーブル1[[#This Row],[PER]]</f>
        <v>0.8037470000000001</v>
      </c>
      <c r="G67" s="12">
        <f>テーブル1[[#This Row],[配当性向]]*テーブル1[[#This Row],[ROE]]</f>
        <v>0.11107783540000001</v>
      </c>
      <c r="H67" s="4">
        <v>23.03</v>
      </c>
      <c r="I67" s="4">
        <v>3.71</v>
      </c>
      <c r="J67" s="11">
        <f>テーブル1[[#This Row],[PER]]*テーブル1[[#This Row],[PBR]]</f>
        <v>85.441299999999998</v>
      </c>
      <c r="K67" s="4">
        <v>211.57</v>
      </c>
      <c r="L67" s="8">
        <v>1543.72</v>
      </c>
      <c r="M67" s="9">
        <v>0.13819999999999999</v>
      </c>
      <c r="N67" s="9">
        <v>0.1474</v>
      </c>
      <c r="O67" s="5">
        <v>5730</v>
      </c>
      <c r="P67" s="6" t="s">
        <v>180</v>
      </c>
      <c r="Q67" s="4" t="s">
        <v>13</v>
      </c>
    </row>
    <row r="68" spans="1:17" ht="16.5">
      <c r="A68" s="4">
        <v>65</v>
      </c>
      <c r="B68" s="4">
        <v>1925</v>
      </c>
      <c r="C68" s="4" t="s">
        <v>80</v>
      </c>
      <c r="D68" s="7">
        <v>3.39E-2</v>
      </c>
      <c r="E68" s="4">
        <v>115</v>
      </c>
      <c r="F68" s="12">
        <f>テーブル1[[#This Row],[配当利回り]]*テーブル1[[#This Row],[PER]]</f>
        <v>0.30171000000000003</v>
      </c>
      <c r="G68" s="12">
        <f>テーブル1[[#This Row],[配当性向]]*テーブル1[[#This Row],[ROE]]</f>
        <v>4.6674537000000009E-2</v>
      </c>
      <c r="H68" s="4">
        <v>8.9</v>
      </c>
      <c r="I68" s="4">
        <v>1.33</v>
      </c>
      <c r="J68" s="11">
        <f>テーブル1[[#This Row],[PER]]*テーブル1[[#This Row],[PBR]]</f>
        <v>11.837000000000002</v>
      </c>
      <c r="K68" s="4">
        <v>357.29</v>
      </c>
      <c r="L68" s="8">
        <v>2552.23</v>
      </c>
      <c r="M68" s="9">
        <v>0.1547</v>
      </c>
      <c r="N68" s="9">
        <v>8.5900000000000004E-2</v>
      </c>
      <c r="O68" s="5">
        <v>3393</v>
      </c>
      <c r="P68" s="6" t="s">
        <v>181</v>
      </c>
      <c r="Q68" s="4" t="s">
        <v>13</v>
      </c>
    </row>
    <row r="69" spans="1:17" ht="16.5">
      <c r="A69" s="4">
        <v>66</v>
      </c>
      <c r="B69" s="4">
        <v>9433</v>
      </c>
      <c r="C69" s="4" t="s">
        <v>81</v>
      </c>
      <c r="D69" s="7">
        <v>3.39E-2</v>
      </c>
      <c r="E69" s="4">
        <v>110</v>
      </c>
      <c r="F69" s="12">
        <f>テーブル1[[#This Row],[配当利回り]]*テーブル1[[#This Row],[PER]]</f>
        <v>0.41459699999999999</v>
      </c>
      <c r="G69" s="12">
        <f>テーブル1[[#This Row],[配当性向]]*テーブル1[[#This Row],[ROE]]</f>
        <v>6.4345454400000002E-2</v>
      </c>
      <c r="H69" s="4">
        <v>12.23</v>
      </c>
      <c r="I69" s="4">
        <v>1.74</v>
      </c>
      <c r="J69" s="11">
        <f>テーブル1[[#This Row],[PER]]*テーブル1[[#This Row],[PBR]]</f>
        <v>21.280200000000001</v>
      </c>
      <c r="K69" s="4">
        <v>259.10000000000002</v>
      </c>
      <c r="L69" s="8">
        <v>1860.62</v>
      </c>
      <c r="M69" s="9">
        <v>0.1552</v>
      </c>
      <c r="N69" s="9">
        <v>0.14530000000000001</v>
      </c>
      <c r="O69" s="5">
        <v>3243</v>
      </c>
      <c r="P69" s="6" t="s">
        <v>182</v>
      </c>
      <c r="Q69" s="4" t="s">
        <v>13</v>
      </c>
    </row>
    <row r="70" spans="1:17" ht="16.5">
      <c r="A70" s="4">
        <v>67</v>
      </c>
      <c r="B70" s="4">
        <v>8871</v>
      </c>
      <c r="C70" s="4" t="s">
        <v>82</v>
      </c>
      <c r="D70" s="7">
        <v>3.3799999999999997E-2</v>
      </c>
      <c r="E70" s="4">
        <v>70</v>
      </c>
      <c r="F70" s="12">
        <f>テーブル1[[#This Row],[配当利回り]]*テーブル1[[#This Row],[PER]]</f>
        <v>0.33833799999999997</v>
      </c>
      <c r="G70" s="12">
        <f>テーブル1[[#This Row],[配当性向]]*テーブル1[[#This Row],[ROE]]</f>
        <v>1.5834218399999999E-2</v>
      </c>
      <c r="H70" s="4">
        <v>10.01</v>
      </c>
      <c r="I70" s="4">
        <v>0.6</v>
      </c>
      <c r="J70" s="11">
        <f>テーブル1[[#This Row],[PER]]*テーブル1[[#This Row],[PBR]]</f>
        <v>6.0059999999999993</v>
      </c>
      <c r="K70" s="4">
        <v>153.54</v>
      </c>
      <c r="L70" s="8">
        <v>3478.9</v>
      </c>
      <c r="M70" s="9">
        <v>4.6800000000000001E-2</v>
      </c>
      <c r="N70" s="9">
        <v>4.2900000000000001E-2</v>
      </c>
      <c r="O70" s="5">
        <v>2072</v>
      </c>
      <c r="P70" s="6" t="s">
        <v>183</v>
      </c>
      <c r="Q70" s="4" t="s">
        <v>13</v>
      </c>
    </row>
    <row r="71" spans="1:17" ht="16.5">
      <c r="A71" s="4">
        <v>68</v>
      </c>
      <c r="B71" s="4">
        <v>8001</v>
      </c>
      <c r="C71" s="4" t="s">
        <v>83</v>
      </c>
      <c r="D71" s="7">
        <v>3.3799999999999997E-2</v>
      </c>
      <c r="E71" s="4">
        <v>85</v>
      </c>
      <c r="F71" s="12">
        <f>テーブル1[[#This Row],[配当利回り]]*テーブル1[[#This Row],[PER]]</f>
        <v>0.25451399999999996</v>
      </c>
      <c r="G71" s="12">
        <f>テーブル1[[#This Row],[配当性向]]*テーブル1[[#This Row],[ROE]]</f>
        <v>4.5456200399999994E-2</v>
      </c>
      <c r="H71" s="4">
        <v>7.53</v>
      </c>
      <c r="I71" s="4">
        <v>1.26</v>
      </c>
      <c r="J71" s="11">
        <f>テーブル1[[#This Row],[PER]]*テーブル1[[#This Row],[PBR]]</f>
        <v>9.4878</v>
      </c>
      <c r="K71" s="4">
        <v>324.07</v>
      </c>
      <c r="L71" s="8">
        <v>1989.15</v>
      </c>
      <c r="M71" s="9">
        <v>0.17860000000000001</v>
      </c>
      <c r="N71" s="9">
        <v>7.4099999999999999E-2</v>
      </c>
      <c r="O71" s="10">
        <v>2515.5</v>
      </c>
      <c r="P71" s="6" t="s">
        <v>184</v>
      </c>
      <c r="Q71" s="4" t="s">
        <v>13</v>
      </c>
    </row>
    <row r="72" spans="1:17" ht="16.5">
      <c r="A72" s="4">
        <v>69</v>
      </c>
      <c r="B72" s="4">
        <v>8184</v>
      </c>
      <c r="C72" s="4" t="s">
        <v>84</v>
      </c>
      <c r="D72" s="7">
        <v>3.39E-2</v>
      </c>
      <c r="E72" s="4">
        <v>100</v>
      </c>
      <c r="F72" s="12">
        <f>テーブル1[[#This Row],[配当利回り]]*テーブル1[[#This Row],[PER]]</f>
        <v>0.56680799999999998</v>
      </c>
      <c r="G72" s="12">
        <f>テーブル1[[#This Row],[配当性向]]*テーブル1[[#This Row],[ROE]]</f>
        <v>1.79111328E-2</v>
      </c>
      <c r="H72" s="4">
        <v>16.72</v>
      </c>
      <c r="I72" s="4">
        <v>0.66</v>
      </c>
      <c r="J72" s="11">
        <f>テーブル1[[#This Row],[PER]]*テーブル1[[#This Row],[PBR]]</f>
        <v>11.0352</v>
      </c>
      <c r="K72" s="4">
        <v>139.61000000000001</v>
      </c>
      <c r="L72" s="8">
        <v>4439.18</v>
      </c>
      <c r="M72" s="9">
        <v>3.1600000000000003E-2</v>
      </c>
      <c r="N72" s="9">
        <v>3.8199999999999998E-2</v>
      </c>
      <c r="O72" s="5">
        <v>2947</v>
      </c>
      <c r="P72" s="6" t="s">
        <v>185</v>
      </c>
      <c r="Q72" s="4" t="s">
        <v>13</v>
      </c>
    </row>
    <row r="73" spans="1:17" ht="16.5">
      <c r="A73" s="4">
        <v>70</v>
      </c>
      <c r="B73" s="4">
        <v>1971</v>
      </c>
      <c r="C73" s="4" t="s">
        <v>85</v>
      </c>
      <c r="D73" s="7">
        <v>3.3399999999999999E-2</v>
      </c>
      <c r="E73" s="4">
        <v>25</v>
      </c>
      <c r="F73" s="12">
        <f>テーブル1[[#This Row],[配当利回り]]*テーブル1[[#This Row],[PER]]</f>
        <v>0.72644999999999993</v>
      </c>
      <c r="G73" s="12">
        <f>テーブル1[[#This Row],[配当性向]]*テーブル1[[#This Row],[ROE]]</f>
        <v>2.3536979999999996E-2</v>
      </c>
      <c r="H73" s="4">
        <v>21.75</v>
      </c>
      <c r="I73" s="4">
        <v>0.51</v>
      </c>
      <c r="J73" s="11">
        <f>テーブル1[[#This Row],[PER]]*テーブル1[[#This Row],[PBR]]</f>
        <v>11.092499999999999</v>
      </c>
      <c r="K73" s="4">
        <v>47.53</v>
      </c>
      <c r="L73" s="8">
        <v>1460.53</v>
      </c>
      <c r="M73" s="9">
        <v>3.2399999999999998E-2</v>
      </c>
      <c r="N73" s="9">
        <v>2.24E-2</v>
      </c>
      <c r="O73" s="4">
        <v>749</v>
      </c>
      <c r="P73" s="6" t="s">
        <v>186</v>
      </c>
      <c r="Q73" s="4" t="s">
        <v>86</v>
      </c>
    </row>
    <row r="74" spans="1:17" ht="16.5">
      <c r="A74" s="4">
        <v>71</v>
      </c>
      <c r="B74" s="4">
        <v>5334</v>
      </c>
      <c r="C74" s="4" t="s">
        <v>87</v>
      </c>
      <c r="D74" s="7">
        <v>3.3500000000000002E-2</v>
      </c>
      <c r="E74" s="4">
        <v>70</v>
      </c>
      <c r="F74" s="12">
        <f>テーブル1[[#This Row],[配当利回り]]*テーブル1[[#This Row],[PER]]</f>
        <v>0.37352500000000005</v>
      </c>
      <c r="G74" s="12">
        <f>テーブル1[[#This Row],[配当性向]]*テーブル1[[#This Row],[ROE]]</f>
        <v>4.0751577500000004E-2</v>
      </c>
      <c r="H74" s="4">
        <v>11.15</v>
      </c>
      <c r="I74" s="4">
        <v>1.08</v>
      </c>
      <c r="J74" s="11">
        <f>テーブル1[[#This Row],[PER]]*テーブル1[[#This Row],[PBR]]</f>
        <v>12.042000000000002</v>
      </c>
      <c r="K74" s="4">
        <v>205.58</v>
      </c>
      <c r="L74" s="8">
        <v>1928.51</v>
      </c>
      <c r="M74" s="9">
        <v>0.1091</v>
      </c>
      <c r="N74" s="9">
        <v>9.6299999999999997E-2</v>
      </c>
      <c r="O74" s="5">
        <v>2089</v>
      </c>
      <c r="P74" s="6" t="s">
        <v>187</v>
      </c>
      <c r="Q74" s="4" t="s">
        <v>13</v>
      </c>
    </row>
    <row r="75" spans="1:17" ht="16.5">
      <c r="A75" s="4">
        <v>72</v>
      </c>
      <c r="B75" s="4">
        <v>6592</v>
      </c>
      <c r="C75" s="4" t="s">
        <v>88</v>
      </c>
      <c r="D75" s="7">
        <v>3.2800000000000003E-2</v>
      </c>
      <c r="E75" s="4">
        <v>135</v>
      </c>
      <c r="F75" s="12">
        <f>テーブル1[[#This Row],[配当利回り]]*テーブル1[[#This Row],[PER]]</f>
        <v>0.66551199999999999</v>
      </c>
      <c r="G75" s="12">
        <f>テーブル1[[#This Row],[配当性向]]*テーブル1[[#This Row],[ROE]]</f>
        <v>6.2757781599999993E-2</v>
      </c>
      <c r="H75" s="4">
        <v>20.29</v>
      </c>
      <c r="I75" s="4">
        <v>1.1599999999999999</v>
      </c>
      <c r="J75" s="11">
        <f>テーブル1[[#This Row],[PER]]*テーブル1[[#This Row],[PBR]]</f>
        <v>23.536399999999997</v>
      </c>
      <c r="K75" s="4">
        <v>341.19</v>
      </c>
      <c r="L75" s="8">
        <v>3555.53</v>
      </c>
      <c r="M75" s="9">
        <v>9.4299999999999995E-2</v>
      </c>
      <c r="N75" s="9">
        <v>9.2299999999999993E-2</v>
      </c>
      <c r="O75" s="5">
        <v>4115</v>
      </c>
      <c r="P75" s="6" t="s">
        <v>188</v>
      </c>
      <c r="Q75" s="4" t="s">
        <v>13</v>
      </c>
    </row>
    <row r="76" spans="1:17" ht="16.5">
      <c r="A76" s="4">
        <v>73</v>
      </c>
      <c r="B76" s="4">
        <v>6988</v>
      </c>
      <c r="C76" s="4" t="s">
        <v>89</v>
      </c>
      <c r="D76" s="7">
        <v>3.3000000000000002E-2</v>
      </c>
      <c r="E76" s="4">
        <v>200</v>
      </c>
      <c r="F76" s="12">
        <f>テーブル1[[#This Row],[配当利回り]]*テーブル1[[#This Row],[PER]]</f>
        <v>0.60324000000000011</v>
      </c>
      <c r="G76" s="12">
        <f>テーブル1[[#This Row],[配当性向]]*テーブル1[[#This Row],[ROE]]</f>
        <v>5.7609420000000008E-2</v>
      </c>
      <c r="H76" s="4">
        <v>18.28</v>
      </c>
      <c r="I76" s="4">
        <v>1.36</v>
      </c>
      <c r="J76" s="11">
        <f>テーブル1[[#This Row],[PER]]*テーブル1[[#This Row],[PBR]]</f>
        <v>24.860800000000005</v>
      </c>
      <c r="K76" s="4">
        <v>423.5</v>
      </c>
      <c r="L76" s="8">
        <v>4460.67</v>
      </c>
      <c r="M76" s="9">
        <v>9.5500000000000002E-2</v>
      </c>
      <c r="N76" s="9">
        <v>9.9299999999999999E-2</v>
      </c>
      <c r="O76" s="5">
        <v>6060</v>
      </c>
      <c r="P76" s="6" t="s">
        <v>189</v>
      </c>
      <c r="Q76" s="4" t="s">
        <v>13</v>
      </c>
    </row>
    <row r="77" spans="1:17" ht="16.5">
      <c r="A77" s="4">
        <v>74</v>
      </c>
      <c r="B77" s="4">
        <v>9201</v>
      </c>
      <c r="C77" s="4" t="s">
        <v>90</v>
      </c>
      <c r="D77" s="7">
        <v>3.3300000000000003E-2</v>
      </c>
      <c r="E77" s="4">
        <v>110</v>
      </c>
      <c r="F77" s="12">
        <f>テーブル1[[#This Row],[配当利回り]]*テーブル1[[#This Row],[PER]]</f>
        <v>0.33399899999999999</v>
      </c>
      <c r="G77" s="12">
        <f>テーブル1[[#This Row],[配当性向]]*テーブル1[[#This Row],[ROE]]</f>
        <v>4.5256864500000001E-2</v>
      </c>
      <c r="H77" s="4">
        <v>10.029999999999999</v>
      </c>
      <c r="I77" s="4">
        <v>0.97</v>
      </c>
      <c r="J77" s="11">
        <f>テーブル1[[#This Row],[PER]]*テーブル1[[#This Row],[PBR]]</f>
        <v>9.729099999999999</v>
      </c>
      <c r="K77" s="4">
        <v>432.1</v>
      </c>
      <c r="L77" s="8">
        <v>3417.86</v>
      </c>
      <c r="M77" s="9">
        <v>0.13550000000000001</v>
      </c>
      <c r="N77" s="9">
        <v>8.5099999999999995E-2</v>
      </c>
      <c r="O77" s="5">
        <v>3303</v>
      </c>
      <c r="P77" s="6" t="s">
        <v>190</v>
      </c>
      <c r="Q77" s="4" t="s">
        <v>13</v>
      </c>
    </row>
    <row r="78" spans="1:17" ht="16.5">
      <c r="A78" s="4">
        <v>75</v>
      </c>
      <c r="B78" s="4">
        <v>9502</v>
      </c>
      <c r="C78" s="4" t="s">
        <v>91</v>
      </c>
      <c r="D78" s="7">
        <v>3.3000000000000002E-2</v>
      </c>
      <c r="E78" s="4">
        <v>50</v>
      </c>
      <c r="F78" s="12">
        <f>テーブル1[[#This Row],[配当利回り]]*テーブル1[[#This Row],[PER]]</f>
        <v>0.22902000000000003</v>
      </c>
      <c r="G78" s="12">
        <f>テーブル1[[#This Row],[配当性向]]*テーブル1[[#This Row],[ROE]]</f>
        <v>1.0374606000000001E-2</v>
      </c>
      <c r="H78" s="4">
        <v>6.94</v>
      </c>
      <c r="I78" s="4">
        <v>0.61</v>
      </c>
      <c r="J78" s="11">
        <f>テーブル1[[#This Row],[PER]]*テーブル1[[#This Row],[PBR]]</f>
        <v>4.2334000000000005</v>
      </c>
      <c r="K78" s="4">
        <v>104.96</v>
      </c>
      <c r="L78" s="8">
        <v>2486.84</v>
      </c>
      <c r="M78" s="9">
        <v>4.53E-2</v>
      </c>
      <c r="N78" s="9">
        <v>1.9599999999999999E-2</v>
      </c>
      <c r="O78" s="5">
        <v>1514</v>
      </c>
      <c r="P78" s="6" t="s">
        <v>191</v>
      </c>
      <c r="Q78" s="4" t="s">
        <v>13</v>
      </c>
    </row>
    <row r="79" spans="1:17" ht="16.5">
      <c r="A79" s="4">
        <v>76</v>
      </c>
      <c r="B79" s="4">
        <v>1803</v>
      </c>
      <c r="C79" s="4" t="s">
        <v>92</v>
      </c>
      <c r="D79" s="7">
        <v>3.2399999999999998E-2</v>
      </c>
      <c r="E79" s="4">
        <v>36</v>
      </c>
      <c r="F79" s="12">
        <f>テーブル1[[#This Row],[配当利回り]]*テーブル1[[#This Row],[PER]]</f>
        <v>0.294516</v>
      </c>
      <c r="G79" s="12">
        <f>テーブル1[[#This Row],[配当性向]]*テーブル1[[#This Row],[ROE]]</f>
        <v>4.2528110399999999E-2</v>
      </c>
      <c r="H79" s="4">
        <v>9.09</v>
      </c>
      <c r="I79" s="4">
        <v>1.1499999999999999</v>
      </c>
      <c r="J79" s="11">
        <f>テーブル1[[#This Row],[PER]]*テーブル1[[#This Row],[PBR]]</f>
        <v>10.453499999999998</v>
      </c>
      <c r="K79" s="4">
        <v>127.04</v>
      </c>
      <c r="L79" s="4">
        <v>964.17</v>
      </c>
      <c r="M79" s="9">
        <v>0.1444</v>
      </c>
      <c r="N79" s="9">
        <v>7.3300000000000004E-2</v>
      </c>
      <c r="O79" s="5">
        <v>1110</v>
      </c>
      <c r="P79" s="6" t="s">
        <v>192</v>
      </c>
      <c r="Q79" s="4" t="s">
        <v>13</v>
      </c>
    </row>
    <row r="80" spans="1:17" ht="16.5">
      <c r="A80" s="4">
        <v>77</v>
      </c>
      <c r="B80" s="4">
        <v>3291</v>
      </c>
      <c r="C80" s="4" t="s">
        <v>93</v>
      </c>
      <c r="D80" s="7">
        <v>3.27E-2</v>
      </c>
      <c r="E80" s="4">
        <v>62</v>
      </c>
      <c r="F80" s="12">
        <f>テーブル1[[#This Row],[配当利回り]]*テーブル1[[#This Row],[PER]]</f>
        <v>0.273372</v>
      </c>
      <c r="G80" s="12">
        <f>テーブル1[[#This Row],[配当性向]]*テーブル1[[#This Row],[ROE]]</f>
        <v>2.4384782399999999E-2</v>
      </c>
      <c r="H80" s="4">
        <v>8.36</v>
      </c>
      <c r="I80" s="4">
        <v>0.7</v>
      </c>
      <c r="J80" s="11">
        <f>テーブル1[[#This Row],[PER]]*テーブル1[[#This Row],[PBR]]</f>
        <v>5.8519999999999994</v>
      </c>
      <c r="K80" s="4">
        <v>227.02</v>
      </c>
      <c r="L80" s="8">
        <v>2699.35</v>
      </c>
      <c r="M80" s="9">
        <v>8.9200000000000002E-2</v>
      </c>
      <c r="N80" s="9">
        <v>7.0499999999999993E-2</v>
      </c>
      <c r="O80" s="5">
        <v>1898</v>
      </c>
      <c r="P80" s="6" t="s">
        <v>193</v>
      </c>
      <c r="Q80" s="4" t="s">
        <v>13</v>
      </c>
    </row>
    <row r="81" spans="1:17" ht="16.5">
      <c r="A81" s="4">
        <v>78</v>
      </c>
      <c r="B81" s="4">
        <v>8584</v>
      </c>
      <c r="C81" s="4" t="s">
        <v>94</v>
      </c>
      <c r="D81" s="7">
        <v>3.2599999999999997E-2</v>
      </c>
      <c r="E81" s="4">
        <v>90</v>
      </c>
      <c r="F81" s="12">
        <f>テーブル1[[#This Row],[配当利回り]]*テーブル1[[#This Row],[PER]]</f>
        <v>0.30969999999999998</v>
      </c>
      <c r="G81" s="12">
        <f>テーブル1[[#This Row],[配当性向]]*テーブル1[[#This Row],[ROE]]</f>
        <v>1.8643939999999998E-2</v>
      </c>
      <c r="H81" s="4">
        <v>9.5</v>
      </c>
      <c r="I81" s="4">
        <v>0.61</v>
      </c>
      <c r="J81" s="11">
        <f>テーブル1[[#This Row],[PER]]*テーブル1[[#This Row],[PBR]]</f>
        <v>5.7949999999999999</v>
      </c>
      <c r="K81" s="4">
        <v>260.13</v>
      </c>
      <c r="L81" s="8">
        <v>4512.75</v>
      </c>
      <c r="M81" s="9">
        <v>6.0199999999999997E-2</v>
      </c>
      <c r="N81" s="9">
        <v>3.2000000000000002E-3</v>
      </c>
      <c r="O81" s="5">
        <v>2761</v>
      </c>
      <c r="P81" s="6" t="s">
        <v>194</v>
      </c>
      <c r="Q81" s="4" t="s">
        <v>13</v>
      </c>
    </row>
    <row r="82" spans="1:17" ht="16.5">
      <c r="A82" s="4">
        <v>79</v>
      </c>
      <c r="B82" s="4">
        <v>8586</v>
      </c>
      <c r="C82" s="4" t="s">
        <v>95</v>
      </c>
      <c r="D82" s="7">
        <v>3.1600000000000003E-2</v>
      </c>
      <c r="E82" s="4">
        <v>92</v>
      </c>
      <c r="F82" s="12">
        <f>テーブル1[[#This Row],[配当利回り]]*テーブル1[[#This Row],[PER]]</f>
        <v>0.33022000000000001</v>
      </c>
      <c r="G82" s="12">
        <f>テーブル1[[#This Row],[配当性向]]*テーブル1[[#This Row],[ROE]]</f>
        <v>1.6907264000000002E-2</v>
      </c>
      <c r="H82" s="4">
        <v>10.45</v>
      </c>
      <c r="I82" s="4">
        <v>0.89</v>
      </c>
      <c r="J82" s="11">
        <f>テーブル1[[#This Row],[PER]]*テーブル1[[#This Row],[PBR]]</f>
        <v>9.3004999999999995</v>
      </c>
      <c r="K82" s="4">
        <v>165.69</v>
      </c>
      <c r="L82" s="8">
        <v>3252.19</v>
      </c>
      <c r="M82" s="9">
        <v>5.1200000000000002E-2</v>
      </c>
      <c r="N82" s="9">
        <v>8.9999999999999993E-3</v>
      </c>
      <c r="O82" s="5">
        <v>2907</v>
      </c>
      <c r="P82" s="6" t="s">
        <v>195</v>
      </c>
      <c r="Q82" s="4" t="s">
        <v>13</v>
      </c>
    </row>
    <row r="83" spans="1:17" ht="16.5">
      <c r="A83" s="4">
        <v>80</v>
      </c>
      <c r="B83" s="4">
        <v>3467</v>
      </c>
      <c r="C83" s="4" t="s">
        <v>96</v>
      </c>
      <c r="D83" s="7">
        <v>3.1600000000000003E-2</v>
      </c>
      <c r="E83" s="4">
        <v>18</v>
      </c>
      <c r="F83" s="12">
        <f>テーブル1[[#This Row],[配当利回り]]*テーブル1[[#This Row],[PER]]</f>
        <v>0.30304400000000004</v>
      </c>
      <c r="G83" s="12">
        <f>テーブル1[[#This Row],[配当性向]]*テーブル1[[#This Row],[ROE]]</f>
        <v>2.9092224000000003E-2</v>
      </c>
      <c r="H83" s="4">
        <v>9.59</v>
      </c>
      <c r="I83" s="4">
        <v>1.27</v>
      </c>
      <c r="J83" s="11">
        <f>テーブル1[[#This Row],[PER]]*テーブル1[[#This Row],[PBR]]</f>
        <v>12.1793</v>
      </c>
      <c r="K83" s="4">
        <v>43.16</v>
      </c>
      <c r="L83" s="4">
        <v>448.35</v>
      </c>
      <c r="M83" s="9">
        <v>9.6000000000000002E-2</v>
      </c>
      <c r="N83" s="9">
        <v>2.7699999999999999E-2</v>
      </c>
      <c r="O83" s="4">
        <v>570</v>
      </c>
      <c r="P83" s="6" t="s">
        <v>196</v>
      </c>
      <c r="Q83" s="4" t="s">
        <v>13</v>
      </c>
    </row>
    <row r="84" spans="1:17" ht="16.5">
      <c r="A84" s="4">
        <v>81</v>
      </c>
      <c r="B84" s="4">
        <v>7510</v>
      </c>
      <c r="C84" s="4" t="s">
        <v>97</v>
      </c>
      <c r="D84" s="7">
        <v>3.2399999999999998E-2</v>
      </c>
      <c r="E84" s="4">
        <v>48</v>
      </c>
      <c r="F84" s="12">
        <f>テーブル1[[#This Row],[配当利回り]]*テーブル1[[#This Row],[PER]]</f>
        <v>0.39689999999999998</v>
      </c>
      <c r="G84" s="12">
        <f>テーブル1[[#This Row],[配当性向]]*テーブル1[[#This Row],[ROE]]</f>
        <v>3.8300849999999997E-2</v>
      </c>
      <c r="H84" s="4">
        <v>12.25</v>
      </c>
      <c r="I84" s="4">
        <v>0.78</v>
      </c>
      <c r="J84" s="11">
        <f>テーブル1[[#This Row],[PER]]*テーブル1[[#This Row],[PBR]]</f>
        <v>9.5549999999999997</v>
      </c>
      <c r="K84" s="4">
        <v>174.64</v>
      </c>
      <c r="L84" s="8">
        <v>1909.65</v>
      </c>
      <c r="M84" s="9">
        <v>9.6500000000000002E-2</v>
      </c>
      <c r="N84" s="9">
        <v>8.3699999999999997E-2</v>
      </c>
      <c r="O84" s="5">
        <v>1482</v>
      </c>
      <c r="P84" s="6" t="s">
        <v>197</v>
      </c>
      <c r="Q84" s="4" t="s">
        <v>13</v>
      </c>
    </row>
    <row r="85" spans="1:17" ht="16.5">
      <c r="A85" s="4">
        <v>82</v>
      </c>
      <c r="B85" s="4">
        <v>9436</v>
      </c>
      <c r="C85" s="4" t="s">
        <v>98</v>
      </c>
      <c r="D85" s="7">
        <v>3.2099999999999997E-2</v>
      </c>
      <c r="E85" s="4">
        <v>136</v>
      </c>
      <c r="F85" s="12">
        <f>テーブル1[[#This Row],[配当利回り]]*テーブル1[[#This Row],[PER]]</f>
        <v>0.40413899999999997</v>
      </c>
      <c r="G85" s="12">
        <f>テーブル1[[#This Row],[配当性向]]*テーブル1[[#This Row],[ROE]]</f>
        <v>4.8658335599999991E-2</v>
      </c>
      <c r="H85" s="4">
        <v>12.59</v>
      </c>
      <c r="I85" s="4">
        <v>1.38</v>
      </c>
      <c r="J85" s="11">
        <f>テーブル1[[#This Row],[PER]]*テーブル1[[#This Row],[PBR]]</f>
        <v>17.374199999999998</v>
      </c>
      <c r="K85" s="4">
        <v>341.34</v>
      </c>
      <c r="L85" s="8">
        <v>3063.21</v>
      </c>
      <c r="M85" s="9">
        <v>0.12039999999999999</v>
      </c>
      <c r="N85" s="9">
        <v>0.13900000000000001</v>
      </c>
      <c r="O85" s="5">
        <v>4240</v>
      </c>
      <c r="P85" s="6" t="s">
        <v>198</v>
      </c>
      <c r="Q85" s="4" t="s">
        <v>41</v>
      </c>
    </row>
    <row r="86" spans="1:17" ht="16.5">
      <c r="A86" s="4">
        <v>83</v>
      </c>
      <c r="B86" s="4">
        <v>9303</v>
      </c>
      <c r="C86" s="4" t="s">
        <v>99</v>
      </c>
      <c r="D86" s="7">
        <v>3.1199999999999999E-2</v>
      </c>
      <c r="E86" s="4">
        <v>46</v>
      </c>
      <c r="F86" s="12">
        <f>テーブル1[[#This Row],[配当利回り]]*テーブル1[[#This Row],[PER]]</f>
        <v>0.44584799999999997</v>
      </c>
      <c r="G86" s="12">
        <f>テーブル1[[#This Row],[配当性向]]*テーブル1[[#This Row],[ROE]]</f>
        <v>1.6808469599999997E-2</v>
      </c>
      <c r="H86" s="4">
        <v>14.29</v>
      </c>
      <c r="I86" s="4">
        <v>0.69</v>
      </c>
      <c r="J86" s="11">
        <f>テーブル1[[#This Row],[PER]]*テーブル1[[#This Row],[PBR]]</f>
        <v>9.8600999999999992</v>
      </c>
      <c r="K86" s="4">
        <v>79.8</v>
      </c>
      <c r="L86" s="8">
        <v>2129.5100000000002</v>
      </c>
      <c r="M86" s="9">
        <v>3.7699999999999997E-2</v>
      </c>
      <c r="N86" s="9">
        <v>3.4000000000000002E-2</v>
      </c>
      <c r="O86" s="5">
        <v>1475</v>
      </c>
      <c r="P86" s="6" t="s">
        <v>199</v>
      </c>
      <c r="Q86" s="4" t="s">
        <v>13</v>
      </c>
    </row>
    <row r="87" spans="1:17" ht="16.5">
      <c r="A87" s="4">
        <v>84</v>
      </c>
      <c r="B87" s="4">
        <v>3712</v>
      </c>
      <c r="C87" s="4" t="s">
        <v>100</v>
      </c>
      <c r="D87" s="7">
        <v>3.0800000000000001E-2</v>
      </c>
      <c r="E87" s="4">
        <v>80</v>
      </c>
      <c r="F87" s="12">
        <f>テーブル1[[#This Row],[配当利回り]]*テーブル1[[#This Row],[PER]]</f>
        <v>0.35697200000000001</v>
      </c>
      <c r="G87" s="12">
        <f>テーブル1[[#This Row],[配当性向]]*テーブル1[[#This Row],[ROE]]</f>
        <v>6.7360616400000004E-2</v>
      </c>
      <c r="H87" s="4">
        <v>11.59</v>
      </c>
      <c r="I87" s="4">
        <v>2.1800000000000002</v>
      </c>
      <c r="J87" s="11">
        <f>テーブル1[[#This Row],[PER]]*テーブル1[[#This Row],[PBR]]</f>
        <v>25.266200000000001</v>
      </c>
      <c r="K87" s="4">
        <v>211.27</v>
      </c>
      <c r="L87" s="8">
        <v>1189.19</v>
      </c>
      <c r="M87" s="9">
        <v>0.18870000000000001</v>
      </c>
      <c r="N87" s="9">
        <v>0.2099</v>
      </c>
      <c r="O87" s="5">
        <v>2595</v>
      </c>
      <c r="P87" s="6" t="s">
        <v>200</v>
      </c>
      <c r="Q87" s="4" t="s">
        <v>86</v>
      </c>
    </row>
    <row r="88" spans="1:17" ht="16.5">
      <c r="A88" s="4">
        <v>85</v>
      </c>
      <c r="B88" s="4">
        <v>7475</v>
      </c>
      <c r="C88" s="4" t="s">
        <v>101</v>
      </c>
      <c r="D88" s="7">
        <v>3.1600000000000003E-2</v>
      </c>
      <c r="E88" s="4">
        <v>70</v>
      </c>
      <c r="F88" s="12">
        <f>テーブル1[[#This Row],[配当利回り]]*テーブル1[[#This Row],[PER]]</f>
        <v>0.69709600000000005</v>
      </c>
      <c r="G88" s="12">
        <f>テーブル1[[#This Row],[配当性向]]*テーブル1[[#This Row],[ROE]]</f>
        <v>5.5697970400000005E-2</v>
      </c>
      <c r="H88" s="4">
        <v>22.06</v>
      </c>
      <c r="I88" s="4">
        <v>0.72</v>
      </c>
      <c r="J88" s="11">
        <f>テーブル1[[#This Row],[PER]]*テーブル1[[#This Row],[PBR]]</f>
        <v>15.883199999999999</v>
      </c>
      <c r="K88" s="4">
        <v>235.07</v>
      </c>
      <c r="L88" s="8">
        <v>3059.21</v>
      </c>
      <c r="M88" s="9">
        <v>7.9899999999999999E-2</v>
      </c>
      <c r="N88" s="9">
        <v>6.83E-2</v>
      </c>
      <c r="O88" s="5">
        <v>2217</v>
      </c>
      <c r="P88" s="6" t="s">
        <v>201</v>
      </c>
      <c r="Q88" s="4" t="s">
        <v>13</v>
      </c>
    </row>
    <row r="89" spans="1:17" ht="16.5">
      <c r="A89" s="4">
        <v>86</v>
      </c>
      <c r="B89" s="4">
        <v>3763</v>
      </c>
      <c r="C89" s="4" t="s">
        <v>102</v>
      </c>
      <c r="D89" s="7">
        <v>2.93E-2</v>
      </c>
      <c r="E89" s="4">
        <v>45</v>
      </c>
      <c r="F89" s="12">
        <f>テーブル1[[#This Row],[配当利回り]]*テーブル1[[#This Row],[PER]]</f>
        <v>0.60035699999999992</v>
      </c>
      <c r="G89" s="12">
        <f>テーブル1[[#This Row],[配当性向]]*テーブル1[[#This Row],[ROE]]</f>
        <v>7.8466659899999999E-2</v>
      </c>
      <c r="H89" s="4">
        <v>20.49</v>
      </c>
      <c r="I89" s="4">
        <v>2.76</v>
      </c>
      <c r="J89" s="11">
        <f>テーブル1[[#This Row],[PER]]*テーブル1[[#This Row],[PBR]]</f>
        <v>56.552399999999992</v>
      </c>
      <c r="K89" s="4">
        <v>72.03</v>
      </c>
      <c r="L89" s="4">
        <v>555.86</v>
      </c>
      <c r="M89" s="9">
        <v>0.13070000000000001</v>
      </c>
      <c r="N89" s="9">
        <v>0.16209999999999999</v>
      </c>
      <c r="O89" s="5">
        <v>1535</v>
      </c>
      <c r="P89" s="6" t="s">
        <v>202</v>
      </c>
      <c r="Q89" s="4" t="s">
        <v>13</v>
      </c>
    </row>
    <row r="90" spans="1:17" ht="16.5">
      <c r="A90" s="4">
        <v>87</v>
      </c>
      <c r="B90" s="4">
        <v>8410</v>
      </c>
      <c r="C90" s="4" t="s">
        <v>103</v>
      </c>
      <c r="D90" s="7">
        <v>3.0800000000000001E-2</v>
      </c>
      <c r="E90" s="4">
        <v>11</v>
      </c>
      <c r="F90" s="12">
        <f>テーブル1[[#This Row],[配当利回り]]*テーブル1[[#This Row],[PER]]</f>
        <v>0.48818</v>
      </c>
      <c r="G90" s="12">
        <f>テーブル1[[#This Row],[配当性向]]*テーブル1[[#This Row],[ROE]]</f>
        <v>3.0462431999999998E-2</v>
      </c>
      <c r="H90" s="4">
        <v>15.85</v>
      </c>
      <c r="I90" s="4">
        <v>1.96</v>
      </c>
      <c r="J90" s="11">
        <f>テーブル1[[#This Row],[PER]]*テーブル1[[#This Row],[PBR]]</f>
        <v>31.065999999999999</v>
      </c>
      <c r="K90" s="4">
        <v>11.11</v>
      </c>
      <c r="L90" s="4">
        <v>182.25</v>
      </c>
      <c r="M90" s="9">
        <v>6.2399999999999997E-2</v>
      </c>
      <c r="N90" s="9">
        <v>3.7600000000000001E-2</v>
      </c>
      <c r="O90" s="4">
        <v>357</v>
      </c>
      <c r="P90" s="6" t="s">
        <v>203</v>
      </c>
      <c r="Q90" s="4" t="s">
        <v>13</v>
      </c>
    </row>
    <row r="91" spans="1:17" ht="16.5">
      <c r="A91" s="4">
        <v>88</v>
      </c>
      <c r="B91" s="4">
        <v>3231</v>
      </c>
      <c r="C91" s="4" t="s">
        <v>104</v>
      </c>
      <c r="D91" s="7">
        <v>3.0499999999999999E-2</v>
      </c>
      <c r="E91" s="4">
        <v>80</v>
      </c>
      <c r="F91" s="12">
        <f>テーブル1[[#This Row],[配当利回り]]*テーブル1[[#This Row],[PER]]</f>
        <v>0.31994499999999998</v>
      </c>
      <c r="G91" s="12">
        <f>テーブル1[[#This Row],[配当性向]]*テーブル1[[#This Row],[ROE]]</f>
        <v>2.8539093999999997E-2</v>
      </c>
      <c r="H91" s="4">
        <v>10.49</v>
      </c>
      <c r="I91" s="4">
        <v>0.9</v>
      </c>
      <c r="J91" s="11">
        <f>テーブル1[[#This Row],[PER]]*テーブル1[[#This Row],[PBR]]</f>
        <v>9.4410000000000007</v>
      </c>
      <c r="K91" s="4">
        <v>245.99</v>
      </c>
      <c r="L91" s="8">
        <v>2915.09</v>
      </c>
      <c r="M91" s="9">
        <v>8.9200000000000002E-2</v>
      </c>
      <c r="N91" s="9">
        <v>4.0399999999999998E-2</v>
      </c>
      <c r="O91" s="5">
        <v>2625</v>
      </c>
      <c r="P91" s="6" t="s">
        <v>204</v>
      </c>
      <c r="Q91" s="4" t="s">
        <v>13</v>
      </c>
    </row>
    <row r="92" spans="1:17" ht="16.5">
      <c r="A92" s="4">
        <v>89</v>
      </c>
      <c r="B92" s="4">
        <v>5201</v>
      </c>
      <c r="C92" s="4" t="s">
        <v>105</v>
      </c>
      <c r="D92" s="7">
        <v>3.1199999999999999E-2</v>
      </c>
      <c r="E92" s="4">
        <v>120</v>
      </c>
      <c r="F92" s="12">
        <f>テーブル1[[#This Row],[配当利回り]]*テーブル1[[#This Row],[PER]]</f>
        <v>0.64802399999999993</v>
      </c>
      <c r="G92" s="12">
        <f>テーブル1[[#This Row],[配当性向]]*テーブル1[[#This Row],[ROE]]</f>
        <v>5.0027452799999997E-2</v>
      </c>
      <c r="H92" s="4">
        <v>20.77</v>
      </c>
      <c r="I92" s="4">
        <v>0.77</v>
      </c>
      <c r="J92" s="11">
        <f>テーブル1[[#This Row],[PER]]*テーブル1[[#This Row],[PBR]]</f>
        <v>15.992900000000001</v>
      </c>
      <c r="K92" s="4">
        <v>399.51</v>
      </c>
      <c r="L92" s="8">
        <v>5003.0600000000004</v>
      </c>
      <c r="M92" s="9">
        <v>7.7200000000000005E-2</v>
      </c>
      <c r="N92" s="9">
        <v>5.7500000000000002E-2</v>
      </c>
      <c r="O92" s="5">
        <v>3850</v>
      </c>
      <c r="P92" s="6" t="s">
        <v>205</v>
      </c>
      <c r="Q92" s="4" t="s">
        <v>13</v>
      </c>
    </row>
    <row r="93" spans="1:17" ht="16.5">
      <c r="A93" s="4">
        <v>90</v>
      </c>
      <c r="B93" s="4">
        <v>8908</v>
      </c>
      <c r="C93" s="4" t="s">
        <v>106</v>
      </c>
      <c r="D93" s="7">
        <v>3.1E-2</v>
      </c>
      <c r="E93" s="4">
        <v>28</v>
      </c>
      <c r="F93" s="12">
        <f>テーブル1[[#This Row],[配当利回り]]*テーブル1[[#This Row],[PER]]</f>
        <v>0.37634000000000001</v>
      </c>
      <c r="G93" s="12">
        <f>テーブル1[[#This Row],[配当性向]]*テーブル1[[#This Row],[ROE]]</f>
        <v>5.6563901999999999E-2</v>
      </c>
      <c r="H93" s="4">
        <v>12.14</v>
      </c>
      <c r="I93" s="4">
        <v>1.82</v>
      </c>
      <c r="J93" s="11">
        <f>テーブル1[[#This Row],[PER]]*テーブル1[[#This Row],[PBR]]</f>
        <v>22.094800000000003</v>
      </c>
      <c r="K93" s="4">
        <v>69.45</v>
      </c>
      <c r="L93" s="4">
        <v>495.84</v>
      </c>
      <c r="M93" s="9">
        <v>0.15029999999999999</v>
      </c>
      <c r="N93" s="9">
        <v>7.9000000000000001E-2</v>
      </c>
      <c r="O93" s="4">
        <v>904</v>
      </c>
      <c r="P93" s="6" t="s">
        <v>206</v>
      </c>
      <c r="Q93" s="4" t="s">
        <v>13</v>
      </c>
    </row>
    <row r="94" spans="1:17" ht="16.5">
      <c r="A94" s="4">
        <v>91</v>
      </c>
      <c r="B94" s="4">
        <v>8928</v>
      </c>
      <c r="C94" s="4" t="s">
        <v>107</v>
      </c>
      <c r="D94" s="7">
        <v>3.1099999999999999E-2</v>
      </c>
      <c r="E94" s="4">
        <v>55</v>
      </c>
      <c r="F94" s="12">
        <f>テーブル1[[#This Row],[配当利回り]]*テーブル1[[#This Row],[PER]]</f>
        <v>0.162964</v>
      </c>
      <c r="G94" s="12">
        <f>テーブル1[[#This Row],[配当性向]]*テーブル1[[#This Row],[ROE]]</f>
        <v>2.4069782799999998E-2</v>
      </c>
      <c r="H94" s="4">
        <v>5.24</v>
      </c>
      <c r="I94" s="4">
        <v>0.74</v>
      </c>
      <c r="J94" s="11">
        <f>テーブル1[[#This Row],[PER]]*テーブル1[[#This Row],[PBR]]</f>
        <v>3.8776000000000002</v>
      </c>
      <c r="K94" s="4">
        <v>636.6</v>
      </c>
      <c r="L94" s="8">
        <v>2381.4499999999998</v>
      </c>
      <c r="M94" s="9">
        <v>0.1477</v>
      </c>
      <c r="N94" s="9">
        <v>7.0900000000000005E-2</v>
      </c>
      <c r="O94" s="5">
        <v>1767</v>
      </c>
      <c r="P94" s="6" t="s">
        <v>207</v>
      </c>
      <c r="Q94" s="4" t="s">
        <v>13</v>
      </c>
    </row>
    <row r="95" spans="1:17" ht="16.5">
      <c r="A95" s="4">
        <v>92</v>
      </c>
      <c r="B95" s="4">
        <v>9799</v>
      </c>
      <c r="C95" s="4" t="s">
        <v>108</v>
      </c>
      <c r="D95" s="7">
        <v>3.0599999999999999E-2</v>
      </c>
      <c r="E95" s="4">
        <v>38</v>
      </c>
      <c r="F95" s="12">
        <f>テーブル1[[#This Row],[配当利回り]]*テーブル1[[#This Row],[PER]]</f>
        <v>0.38341799999999998</v>
      </c>
      <c r="G95" s="12">
        <f>テーブル1[[#This Row],[配当性向]]*テーブル1[[#This Row],[ROE]]</f>
        <v>3.77283312E-2</v>
      </c>
      <c r="H95" s="4">
        <v>12.53</v>
      </c>
      <c r="I95" s="4">
        <v>1.18</v>
      </c>
      <c r="J95" s="11">
        <f>テーブル1[[#This Row],[PER]]*テーブル1[[#This Row],[PBR]]</f>
        <v>14.785399999999999</v>
      </c>
      <c r="K95" s="4">
        <v>97.97</v>
      </c>
      <c r="L95" s="8">
        <v>1049.5899999999999</v>
      </c>
      <c r="M95" s="9">
        <v>9.8400000000000001E-2</v>
      </c>
      <c r="N95" s="9">
        <v>0.10730000000000001</v>
      </c>
      <c r="O95" s="5">
        <v>1241</v>
      </c>
      <c r="P95" s="6" t="s">
        <v>208</v>
      </c>
      <c r="Q95" s="4" t="s">
        <v>86</v>
      </c>
    </row>
    <row r="96" spans="1:17" ht="16.5">
      <c r="A96" s="4">
        <v>93</v>
      </c>
      <c r="B96" s="4">
        <v>8934</v>
      </c>
      <c r="C96" s="4" t="s">
        <v>109</v>
      </c>
      <c r="D96" s="7">
        <v>2.9700000000000001E-2</v>
      </c>
      <c r="E96" s="4">
        <v>39.5</v>
      </c>
      <c r="F96" s="12">
        <f>テーブル1[[#This Row],[配当利回り]]*テーブル1[[#This Row],[PER]]</f>
        <v>0.202851</v>
      </c>
      <c r="G96" s="12">
        <f>テーブル1[[#This Row],[配当性向]]*テーブル1[[#This Row],[ROE]]</f>
        <v>3.4058682899999998E-2</v>
      </c>
      <c r="H96" s="4">
        <v>6.83</v>
      </c>
      <c r="I96" s="4">
        <v>1.06</v>
      </c>
      <c r="J96" s="11">
        <f>テーブル1[[#This Row],[PER]]*テーブル1[[#This Row],[PBR]]</f>
        <v>7.2398000000000007</v>
      </c>
      <c r="K96" s="4">
        <v>180.35</v>
      </c>
      <c r="L96" s="8">
        <v>1258.53</v>
      </c>
      <c r="M96" s="9">
        <v>0.16789999999999999</v>
      </c>
      <c r="N96" s="9">
        <v>0.12640000000000001</v>
      </c>
      <c r="O96" s="5">
        <v>1332</v>
      </c>
      <c r="P96" s="6" t="s">
        <v>209</v>
      </c>
      <c r="Q96" s="4" t="s">
        <v>13</v>
      </c>
    </row>
    <row r="97" spans="1:17" ht="16.5">
      <c r="A97" s="4">
        <v>94</v>
      </c>
      <c r="B97" s="4">
        <v>4185</v>
      </c>
      <c r="C97" s="4" t="s">
        <v>110</v>
      </c>
      <c r="D97" s="7">
        <v>3.0300000000000001E-2</v>
      </c>
      <c r="E97" s="4">
        <v>60</v>
      </c>
      <c r="F97" s="12">
        <f>テーブル1[[#This Row],[配当利回り]]*テーブル1[[#This Row],[PER]]</f>
        <v>0.46813499999999997</v>
      </c>
      <c r="G97" s="12">
        <f>テーブル1[[#This Row],[配当性向]]*テーブル1[[#This Row],[ROE]]</f>
        <v>3.6608157000000002E-2</v>
      </c>
      <c r="H97" s="4">
        <v>15.45</v>
      </c>
      <c r="I97" s="4">
        <v>1.08</v>
      </c>
      <c r="J97" s="11">
        <f>テーブル1[[#This Row],[PER]]*テーブル1[[#This Row],[PBR]]</f>
        <v>16.686</v>
      </c>
      <c r="K97" s="4">
        <v>140.62</v>
      </c>
      <c r="L97" s="8">
        <v>1840.19</v>
      </c>
      <c r="M97" s="9">
        <v>7.8200000000000006E-2</v>
      </c>
      <c r="N97" s="9">
        <v>6.6000000000000003E-2</v>
      </c>
      <c r="O97" s="5">
        <v>1983</v>
      </c>
      <c r="P97" s="6" t="s">
        <v>210</v>
      </c>
      <c r="Q97" s="4" t="s">
        <v>13</v>
      </c>
    </row>
    <row r="98" spans="1:17" ht="16.5">
      <c r="A98" s="4">
        <v>95</v>
      </c>
      <c r="B98" s="4">
        <v>8929</v>
      </c>
      <c r="C98" s="4" t="s">
        <v>111</v>
      </c>
      <c r="D98" s="7">
        <v>3.0300000000000001E-2</v>
      </c>
      <c r="E98" s="4">
        <v>50</v>
      </c>
      <c r="F98" s="12">
        <f>テーブル1[[#This Row],[配当利回り]]*テーブル1[[#This Row],[PER]]</f>
        <v>0.47752800000000001</v>
      </c>
      <c r="G98" s="12">
        <f>テーブル1[[#This Row],[配当性向]]*テーブル1[[#This Row],[ROE]]</f>
        <v>0.136573008</v>
      </c>
      <c r="H98" s="4">
        <v>15.76</v>
      </c>
      <c r="I98" s="4">
        <v>3.56</v>
      </c>
      <c r="J98" s="11">
        <f>テーブル1[[#This Row],[PER]]*テーブル1[[#This Row],[PBR]]</f>
        <v>56.105600000000003</v>
      </c>
      <c r="K98" s="4">
        <v>101.88</v>
      </c>
      <c r="L98" s="4">
        <v>463.69</v>
      </c>
      <c r="M98" s="9">
        <v>0.28599999999999998</v>
      </c>
      <c r="N98" s="9">
        <v>0.1079</v>
      </c>
      <c r="O98" s="5">
        <v>1651</v>
      </c>
      <c r="P98" s="6" t="s">
        <v>211</v>
      </c>
      <c r="Q98" s="4" t="s">
        <v>86</v>
      </c>
    </row>
    <row r="99" spans="1:17" ht="16.5">
      <c r="A99" s="4">
        <v>96</v>
      </c>
      <c r="B99" s="4">
        <v>3452</v>
      </c>
      <c r="C99" s="4" t="s">
        <v>112</v>
      </c>
      <c r="D99" s="7">
        <v>3.0800000000000001E-2</v>
      </c>
      <c r="E99" s="4">
        <v>60</v>
      </c>
      <c r="F99" s="12">
        <f>テーブル1[[#This Row],[配当利回り]]*テーブル1[[#This Row],[PER]]</f>
        <v>0.20174</v>
      </c>
      <c r="G99" s="12">
        <f>テーブル1[[#This Row],[配当性向]]*テーブル1[[#This Row],[ROE]]</f>
        <v>7.9223297999999998E-2</v>
      </c>
      <c r="H99" s="4">
        <v>6.55</v>
      </c>
      <c r="I99" s="4">
        <v>2.41</v>
      </c>
      <c r="J99" s="11">
        <f>テーブル1[[#This Row],[PER]]*テーブル1[[#This Row],[PBR]]</f>
        <v>15.785500000000001</v>
      </c>
      <c r="K99" s="4">
        <v>251.65</v>
      </c>
      <c r="L99" s="4">
        <v>806.23</v>
      </c>
      <c r="M99" s="9">
        <v>0.39269999999999999</v>
      </c>
      <c r="N99" s="9">
        <v>0.13059999999999999</v>
      </c>
      <c r="O99" s="5">
        <v>1946</v>
      </c>
      <c r="P99" s="6" t="s">
        <v>212</v>
      </c>
      <c r="Q99" s="4" t="s">
        <v>13</v>
      </c>
    </row>
    <row r="100" spans="1:17" ht="16.5">
      <c r="A100" s="4">
        <v>97</v>
      </c>
      <c r="B100" s="4">
        <v>7259</v>
      </c>
      <c r="C100" s="4" t="s">
        <v>113</v>
      </c>
      <c r="D100" s="7">
        <v>3.0200000000000001E-2</v>
      </c>
      <c r="E100" s="4">
        <v>120</v>
      </c>
      <c r="F100" s="12">
        <f>テーブル1[[#This Row],[配当利回り]]*テーブル1[[#This Row],[PER]]</f>
        <v>0.80875600000000003</v>
      </c>
      <c r="G100" s="12">
        <f>テーブル1[[#This Row],[配当性向]]*テーブル1[[#This Row],[ROE]]</f>
        <v>6.7045872399999998E-2</v>
      </c>
      <c r="H100" s="4">
        <v>26.78</v>
      </c>
      <c r="I100" s="4">
        <v>0.79</v>
      </c>
      <c r="J100" s="11">
        <f>テーブル1[[#This Row],[PER]]*テーブル1[[#This Row],[PBR]]</f>
        <v>21.156200000000002</v>
      </c>
      <c r="K100" s="4">
        <v>408.64</v>
      </c>
      <c r="L100" s="8">
        <v>5032.67</v>
      </c>
      <c r="M100" s="9">
        <v>8.2900000000000001E-2</v>
      </c>
      <c r="N100" s="9">
        <v>5.9799999999999999E-2</v>
      </c>
      <c r="O100" s="5">
        <v>3975</v>
      </c>
      <c r="P100" s="6" t="s">
        <v>213</v>
      </c>
      <c r="Q100" s="4" t="s">
        <v>13</v>
      </c>
    </row>
    <row r="101" spans="1:17" ht="16.5">
      <c r="A101" s="4">
        <v>98</v>
      </c>
      <c r="B101" s="4">
        <v>4206</v>
      </c>
      <c r="C101" s="4" t="s">
        <v>114</v>
      </c>
      <c r="D101" s="7">
        <v>2.9700000000000001E-2</v>
      </c>
      <c r="E101" s="4">
        <v>106</v>
      </c>
      <c r="F101" s="12">
        <f>テーブル1[[#This Row],[配当利回り]]*テーブル1[[#This Row],[PER]]</f>
        <v>0.50252400000000008</v>
      </c>
      <c r="G101" s="12">
        <f>テーブル1[[#This Row],[配当性向]]*テーブル1[[#This Row],[ROE]]</f>
        <v>5.3719815600000005E-2</v>
      </c>
      <c r="H101" s="4">
        <v>16.920000000000002</v>
      </c>
      <c r="I101" s="4">
        <v>1.82</v>
      </c>
      <c r="J101" s="11">
        <f>テーブル1[[#This Row],[PER]]*テーブル1[[#This Row],[PBR]]</f>
        <v>30.794400000000003</v>
      </c>
      <c r="K101" s="4">
        <v>203.95</v>
      </c>
      <c r="L101" s="8">
        <v>1960.73</v>
      </c>
      <c r="M101" s="9">
        <v>0.1069</v>
      </c>
      <c r="N101" s="9">
        <v>0.1114</v>
      </c>
      <c r="O101" s="5">
        <v>3575</v>
      </c>
      <c r="P101" s="6" t="s">
        <v>214</v>
      </c>
      <c r="Q101" s="4" t="s">
        <v>13</v>
      </c>
    </row>
    <row r="102" spans="1:17" ht="16.5">
      <c r="A102" s="4">
        <v>99</v>
      </c>
      <c r="B102" s="4">
        <v>4423</v>
      </c>
      <c r="C102" s="4" t="s">
        <v>115</v>
      </c>
      <c r="D102" s="7">
        <v>2.8799999999999999E-2</v>
      </c>
      <c r="E102" s="4">
        <v>51.2</v>
      </c>
      <c r="F102" s="12">
        <f>テーブル1[[#This Row],[配当利回り]]*テーブル1[[#This Row],[PER]]</f>
        <v>0.50083200000000005</v>
      </c>
      <c r="G102" s="12">
        <f>テーブル1[[#This Row],[配当性向]]*テーブル1[[#This Row],[ROE]]</f>
        <v>0.16302081600000001</v>
      </c>
      <c r="H102" s="4">
        <v>17.39</v>
      </c>
      <c r="I102" s="4">
        <v>4.93</v>
      </c>
      <c r="J102" s="11">
        <f>テーブル1[[#This Row],[PER]]*テーブル1[[#This Row],[PBR]]</f>
        <v>85.732699999999994</v>
      </c>
      <c r="K102" s="4">
        <v>92.85</v>
      </c>
      <c r="L102" s="4">
        <v>360.94</v>
      </c>
      <c r="M102" s="9">
        <v>0.32550000000000001</v>
      </c>
      <c r="N102" s="9">
        <v>8.7099999999999997E-2</v>
      </c>
      <c r="O102" s="5">
        <v>1780</v>
      </c>
      <c r="P102" s="6" t="s">
        <v>215</v>
      </c>
      <c r="Q102" s="4" t="s">
        <v>13</v>
      </c>
    </row>
    <row r="103" spans="1:17" ht="16.5">
      <c r="A103" s="4">
        <v>100</v>
      </c>
      <c r="B103" s="4">
        <v>1951</v>
      </c>
      <c r="C103" s="4" t="s">
        <v>116</v>
      </c>
      <c r="D103" s="7">
        <v>2.9100000000000001E-2</v>
      </c>
      <c r="E103" s="4">
        <v>80</v>
      </c>
      <c r="F103" s="12">
        <f>テーブル1[[#This Row],[配当利回り]]*テーブル1[[#This Row],[PER]]</f>
        <v>0.41089199999999998</v>
      </c>
      <c r="G103" s="12">
        <f>テーブル1[[#This Row],[配当性向]]*テーブル1[[#This Row],[ROE]]</f>
        <v>7.5193235999999997E-2</v>
      </c>
      <c r="H103" s="4">
        <v>14.12</v>
      </c>
      <c r="I103" s="4">
        <v>1.17</v>
      </c>
      <c r="J103" s="11">
        <f>テーブル1[[#This Row],[PER]]*テーブル1[[#This Row],[PBR]]</f>
        <v>16.520399999999999</v>
      </c>
      <c r="K103" s="4">
        <v>390.25</v>
      </c>
      <c r="L103" s="8">
        <v>2356.0500000000002</v>
      </c>
      <c r="M103" s="9">
        <v>0.183</v>
      </c>
      <c r="N103" s="9">
        <v>9.8299999999999998E-2</v>
      </c>
      <c r="O103" s="5">
        <v>2746</v>
      </c>
      <c r="P103" s="6" t="s">
        <v>216</v>
      </c>
      <c r="Q103" s="4" t="s">
        <v>13</v>
      </c>
    </row>
  </sheetData>
  <phoneticPr fontId="4"/>
  <conditionalFormatting sqref="J4:J103">
    <cfRule type="cellIs" dxfId="9" priority="2" operator="lessThan">
      <formula>22.5</formula>
    </cfRule>
  </conditionalFormatting>
  <conditionalFormatting sqref="F4:F103">
    <cfRule type="cellIs" dxfId="8" priority="1" operator="greaterThan">
      <formula>0.8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4431-57D2-446C-A8E1-977DE9491F85}">
  <dimension ref="A1:U103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3" sqref="E23"/>
    </sheetView>
  </sheetViews>
  <sheetFormatPr defaultRowHeight="18.75"/>
  <cols>
    <col min="3" max="3" width="8.375" customWidth="1"/>
    <col min="4" max="4" width="36" customWidth="1"/>
    <col min="5" max="5" width="12.125" style="17" customWidth="1"/>
    <col min="6" max="6" width="9.375" customWidth="1"/>
    <col min="7" max="7" width="9.375" style="25" customWidth="1"/>
    <col min="8" max="8" width="9.375" style="14" customWidth="1"/>
    <col min="9" max="9" width="11.875" bestFit="1" customWidth="1"/>
    <col min="10" max="10" width="10.875" bestFit="1" customWidth="1"/>
    <col min="11" max="11" width="10.875" style="26" customWidth="1"/>
    <col min="12" max="13" width="14.75" bestFit="1" customWidth="1"/>
    <col min="14" max="14" width="11.5" bestFit="1" customWidth="1"/>
    <col min="15" max="15" width="17.75" customWidth="1"/>
    <col min="16" max="16" width="21.125" bestFit="1" customWidth="1"/>
    <col min="17" max="17" width="20" bestFit="1" customWidth="1"/>
    <col min="18" max="18" width="17.75" bestFit="1" customWidth="1"/>
    <col min="19" max="19" width="8.5" bestFit="1" customWidth="1"/>
    <col min="20" max="20" width="16.75" bestFit="1" customWidth="1"/>
    <col min="21" max="21" width="8.75" bestFit="1" customWidth="1"/>
  </cols>
  <sheetData>
    <row r="1" spans="1:21" ht="19.5">
      <c r="A1" s="13" t="s">
        <v>317</v>
      </c>
      <c r="G1" s="4" t="s">
        <v>225</v>
      </c>
      <c r="K1" s="4" t="s">
        <v>220</v>
      </c>
    </row>
    <row r="2" spans="1:21">
      <c r="F2" s="4" t="s">
        <v>222</v>
      </c>
      <c r="G2" s="4"/>
      <c r="H2" s="4"/>
      <c r="I2" s="4" t="s">
        <v>223</v>
      </c>
      <c r="J2" s="4" t="s">
        <v>223</v>
      </c>
      <c r="K2" s="4" t="s">
        <v>223</v>
      </c>
      <c r="L2" s="4" t="s">
        <v>222</v>
      </c>
      <c r="M2" s="4" t="s">
        <v>222</v>
      </c>
      <c r="N2" s="4"/>
      <c r="O2" s="4"/>
      <c r="P2" s="4" t="s">
        <v>222</v>
      </c>
    </row>
    <row r="3" spans="1:21">
      <c r="C3" t="s">
        <v>0</v>
      </c>
      <c r="D3" t="s">
        <v>1</v>
      </c>
      <c r="E3" s="17" t="s">
        <v>3</v>
      </c>
      <c r="F3" t="s">
        <v>4</v>
      </c>
      <c r="G3" s="25" t="s">
        <v>218</v>
      </c>
      <c r="H3" s="14" t="s">
        <v>224</v>
      </c>
      <c r="I3" t="s">
        <v>5</v>
      </c>
      <c r="J3" t="s">
        <v>6</v>
      </c>
      <c r="K3" s="26" t="s">
        <v>217</v>
      </c>
      <c r="L3" t="s">
        <v>7</v>
      </c>
      <c r="M3" t="s">
        <v>8</v>
      </c>
      <c r="N3" t="s">
        <v>9</v>
      </c>
      <c r="O3" t="s">
        <v>10</v>
      </c>
      <c r="P3" t="s">
        <v>250</v>
      </c>
      <c r="Q3" t="s">
        <v>251</v>
      </c>
      <c r="R3" t="s">
        <v>227</v>
      </c>
      <c r="S3" t="s">
        <v>312</v>
      </c>
      <c r="T3" t="s">
        <v>2</v>
      </c>
      <c r="U3" t="s">
        <v>11</v>
      </c>
    </row>
    <row r="4" spans="1:21">
      <c r="B4">
        <v>1</v>
      </c>
      <c r="C4">
        <v>2914</v>
      </c>
      <c r="D4" t="s">
        <v>12</v>
      </c>
      <c r="E4" s="27">
        <v>6.7199999999999996E-2</v>
      </c>
      <c r="F4">
        <v>154</v>
      </c>
      <c r="G4" s="25">
        <f>テーブル2[[#This Row],[配当利回り]]*テーブル2[[#This Row],[PER]]</f>
        <v>0.80505599999999999</v>
      </c>
      <c r="H4" s="14">
        <f>テーブル2[[#This Row],[配当性向]]*テーブル2[[#This Row],[ROE]]</f>
        <v>0.11512300799999999</v>
      </c>
      <c r="I4">
        <v>11.98</v>
      </c>
      <c r="J4">
        <v>1.59</v>
      </c>
      <c r="K4" s="26">
        <f>テーブル2[[#This Row],[PER]]*テーブル2[[#This Row],[PBR]]</f>
        <v>19.048200000000001</v>
      </c>
      <c r="L4">
        <v>215.31</v>
      </c>
      <c r="M4" s="3">
        <v>1438.82</v>
      </c>
      <c r="N4" s="2">
        <v>0.14299999999999999</v>
      </c>
      <c r="O4" s="2">
        <v>9.9500000000000005E-2</v>
      </c>
      <c r="P4" s="1">
        <v>2215962</v>
      </c>
      <c r="Q4" s="1">
        <v>564984</v>
      </c>
      <c r="R4" t="s">
        <v>302</v>
      </c>
      <c r="S4" s="3">
        <v>2290.5</v>
      </c>
      <c r="T4" s="1">
        <v>4581000</v>
      </c>
      <c r="U4" t="s">
        <v>13</v>
      </c>
    </row>
    <row r="5" spans="1:21">
      <c r="B5">
        <f>B4+1</f>
        <v>2</v>
      </c>
      <c r="C5">
        <v>7148</v>
      </c>
      <c r="D5" t="s">
        <v>15</v>
      </c>
      <c r="E5" s="27">
        <v>6.2300000000000001E-2</v>
      </c>
      <c r="F5">
        <v>60.1</v>
      </c>
      <c r="G5" s="25">
        <f>テーブル2[[#This Row],[配当利回り]]*テーブル2[[#This Row],[PER]]</f>
        <v>0.52705800000000003</v>
      </c>
      <c r="H5" s="14">
        <f>テーブル2[[#This Row],[配当性向]]*テーブル2[[#This Row],[ROE]]</f>
        <v>0.17018702820000001</v>
      </c>
      <c r="I5">
        <v>8.4600000000000009</v>
      </c>
      <c r="J5">
        <v>2.93</v>
      </c>
      <c r="K5" s="26">
        <f>テーブル2[[#This Row],[PER]]*テーブル2[[#This Row],[PBR]]</f>
        <v>24.787800000000004</v>
      </c>
      <c r="L5">
        <v>113.01</v>
      </c>
      <c r="M5">
        <v>329.13</v>
      </c>
      <c r="N5" s="2">
        <v>0.32290000000000002</v>
      </c>
      <c r="O5" s="2">
        <v>0.13639999999999999</v>
      </c>
      <c r="P5" s="1">
        <v>26595</v>
      </c>
      <c r="Q5" s="1">
        <v>14432</v>
      </c>
      <c r="R5" t="s">
        <v>318</v>
      </c>
      <c r="S5">
        <v>964</v>
      </c>
      <c r="T5" s="1">
        <v>85867</v>
      </c>
      <c r="U5" t="s">
        <v>13</v>
      </c>
    </row>
    <row r="6" spans="1:21">
      <c r="B6">
        <f t="shared" ref="B6:B69" si="0">B5+1</f>
        <v>3</v>
      </c>
      <c r="C6">
        <v>5019</v>
      </c>
      <c r="D6" t="s">
        <v>19</v>
      </c>
      <c r="E6" s="27">
        <v>5.8200000000000002E-2</v>
      </c>
      <c r="F6">
        <v>160</v>
      </c>
      <c r="G6" s="25">
        <f>テーブル2[[#This Row],[配当利回り]]*テーブル2[[#This Row],[PER]]</f>
        <v>0.48247799999999996</v>
      </c>
      <c r="H6" s="14">
        <f>テーブル2[[#This Row],[配当性向]]*テーブル2[[#This Row],[ROE]]</f>
        <v>4.5931905600000003E-2</v>
      </c>
      <c r="I6">
        <v>8.2899999999999991</v>
      </c>
      <c r="J6">
        <v>0.66</v>
      </c>
      <c r="K6" s="26">
        <f>テーブル2[[#This Row],[PER]]*テーブル2[[#This Row],[PBR]]</f>
        <v>5.4714</v>
      </c>
      <c r="L6">
        <v>401.63</v>
      </c>
      <c r="M6" s="3">
        <v>4181.53</v>
      </c>
      <c r="N6" s="2">
        <v>9.5200000000000007E-2</v>
      </c>
      <c r="O6" s="2">
        <v>5.8200000000000002E-2</v>
      </c>
      <c r="P6" s="1">
        <v>4425144</v>
      </c>
      <c r="Q6" s="1">
        <v>179319</v>
      </c>
      <c r="R6" t="s">
        <v>255</v>
      </c>
      <c r="S6" s="1">
        <v>2748</v>
      </c>
      <c r="T6" s="1">
        <v>829691</v>
      </c>
      <c r="U6" t="s">
        <v>13</v>
      </c>
    </row>
    <row r="7" spans="1:21">
      <c r="B7">
        <f t="shared" si="0"/>
        <v>4</v>
      </c>
      <c r="C7">
        <v>9434</v>
      </c>
      <c r="D7" t="s">
        <v>14</v>
      </c>
      <c r="E7" s="27">
        <v>5.67E-2</v>
      </c>
      <c r="F7">
        <v>85</v>
      </c>
      <c r="G7" s="25">
        <f>テーブル2[[#This Row],[配当利回り]]*テーブル2[[#This Row],[PER]]</f>
        <v>0.847665</v>
      </c>
      <c r="H7" s="14">
        <f>テーブル2[[#This Row],[配当性向]]*テーブル2[[#This Row],[ROE]]</f>
        <v>0.37161633599999999</v>
      </c>
      <c r="I7">
        <v>14.95</v>
      </c>
      <c r="J7">
        <v>6.52</v>
      </c>
      <c r="K7" s="26">
        <f>テーブル2[[#This Row],[PER]]*テーブル2[[#This Row],[PBR]]</f>
        <v>97.47399999999999</v>
      </c>
      <c r="L7">
        <v>89.99</v>
      </c>
      <c r="M7">
        <v>230.07</v>
      </c>
      <c r="N7" s="2">
        <v>0.43840000000000001</v>
      </c>
      <c r="O7" s="2">
        <v>0.11559999999999999</v>
      </c>
      <c r="P7" s="1">
        <v>3746305</v>
      </c>
      <c r="Q7" s="1">
        <v>719459</v>
      </c>
      <c r="R7" t="s">
        <v>255</v>
      </c>
      <c r="S7" s="1">
        <v>1500</v>
      </c>
      <c r="T7" s="1">
        <v>7180718</v>
      </c>
      <c r="U7" t="s">
        <v>13</v>
      </c>
    </row>
    <row r="8" spans="1:21">
      <c r="B8">
        <f t="shared" si="0"/>
        <v>5</v>
      </c>
      <c r="C8">
        <v>7751</v>
      </c>
      <c r="D8" t="s">
        <v>17</v>
      </c>
      <c r="E8" s="28">
        <f>テーブル2[[#This Row],[1株配当]]/テーブル2[[#This Row],[株価]]</f>
        <v>5.5710306406685235E-2</v>
      </c>
      <c r="F8">
        <v>160</v>
      </c>
      <c r="G8" s="25">
        <f>テーブル2[[#This Row],[配当利回り]]*テーブル2[[#This Row],[PER]]</f>
        <v>1.0640668523676882</v>
      </c>
      <c r="H8" s="14">
        <f>テーブル2[[#This Row],[配当性向]]*テーブル2[[#This Row],[ROE]]</f>
        <v>4.8202228412256271E-2</v>
      </c>
      <c r="I8">
        <v>19.100000000000001</v>
      </c>
      <c r="J8">
        <v>1.1299999999999999</v>
      </c>
      <c r="K8" s="26">
        <f>テーブル2[[#This Row],[PER]]*テーブル2[[#This Row],[PBR]]</f>
        <v>21.582999999999998</v>
      </c>
      <c r="L8">
        <v>116.93</v>
      </c>
      <c r="M8" s="3">
        <v>2531.0300000000002</v>
      </c>
      <c r="N8" s="2">
        <v>4.53E-2</v>
      </c>
      <c r="O8" s="2">
        <v>4.0500000000000001E-2</v>
      </c>
      <c r="P8" s="1">
        <v>3593299</v>
      </c>
      <c r="Q8" s="1">
        <v>174667</v>
      </c>
      <c r="R8" t="s">
        <v>319</v>
      </c>
      <c r="S8" s="1">
        <v>2872</v>
      </c>
      <c r="T8" s="1">
        <v>3830569</v>
      </c>
      <c r="U8" t="s">
        <v>13</v>
      </c>
    </row>
    <row r="9" spans="1:21">
      <c r="B9">
        <f t="shared" si="0"/>
        <v>6</v>
      </c>
      <c r="C9">
        <v>7270</v>
      </c>
      <c r="D9" t="s">
        <v>18</v>
      </c>
      <c r="E9" s="27">
        <v>5.2400000000000002E-2</v>
      </c>
      <c r="F9">
        <v>144</v>
      </c>
      <c r="G9" s="25">
        <f>テーブル2[[#This Row],[配当利回り]]*テーブル2[[#This Row],[PER]]</f>
        <v>0.67700800000000005</v>
      </c>
      <c r="H9" s="14">
        <f>テーブル2[[#This Row],[配当性向]]*テーブル2[[#This Row],[ROE]]</f>
        <v>6.3367948800000004E-2</v>
      </c>
      <c r="I9">
        <v>12.92</v>
      </c>
      <c r="J9">
        <v>1.25</v>
      </c>
      <c r="K9" s="26">
        <f>テーブル2[[#This Row],[PER]]*テーブル2[[#This Row],[PBR]]</f>
        <v>16.149999999999999</v>
      </c>
      <c r="L9">
        <v>192.78</v>
      </c>
      <c r="M9" s="3">
        <v>2194.33</v>
      </c>
      <c r="N9" s="2">
        <v>9.3600000000000003E-2</v>
      </c>
      <c r="O9" s="2">
        <v>6.6900000000000001E-2</v>
      </c>
      <c r="P9" s="1">
        <v>3160514</v>
      </c>
      <c r="Q9" s="1">
        <v>195529</v>
      </c>
      <c r="R9" t="s">
        <v>255</v>
      </c>
      <c r="S9" s="1">
        <v>2746</v>
      </c>
      <c r="T9" s="1">
        <v>2112157</v>
      </c>
      <c r="U9" t="s">
        <v>13</v>
      </c>
    </row>
    <row r="10" spans="1:21">
      <c r="B10">
        <f t="shared" si="0"/>
        <v>7</v>
      </c>
      <c r="C10">
        <v>8304</v>
      </c>
      <c r="D10" t="s">
        <v>16</v>
      </c>
      <c r="E10" s="27">
        <v>5.0999999999999997E-2</v>
      </c>
      <c r="F10">
        <v>156</v>
      </c>
      <c r="G10" s="25">
        <f>テーブル2[[#This Row],[配当利回り]]*テーブル2[[#This Row],[PER]]</f>
        <v>0.49877999999999995</v>
      </c>
      <c r="H10" s="14">
        <f>テーブル2[[#This Row],[配当性向]]*テーブル2[[#This Row],[ROE]]</f>
        <v>4.0750325999999996E-2</v>
      </c>
      <c r="I10">
        <v>9.7799999999999994</v>
      </c>
      <c r="J10">
        <v>0.74</v>
      </c>
      <c r="K10" s="26">
        <f>テーブル2[[#This Row],[PER]]*テーブル2[[#This Row],[PBR]]</f>
        <v>7.2371999999999996</v>
      </c>
      <c r="L10">
        <v>309.67</v>
      </c>
      <c r="M10" s="3">
        <v>4156.74</v>
      </c>
      <c r="N10" s="2">
        <v>8.1699999999999995E-2</v>
      </c>
      <c r="O10" s="2">
        <v>9.4000000000000004E-3</v>
      </c>
      <c r="P10" s="1">
        <v>160136</v>
      </c>
      <c r="Q10" t="s">
        <v>28</v>
      </c>
      <c r="R10" t="s">
        <v>255</v>
      </c>
      <c r="S10" s="1">
        <v>3060</v>
      </c>
      <c r="T10" s="1">
        <v>361966</v>
      </c>
      <c r="U10" t="s">
        <v>13</v>
      </c>
    </row>
    <row r="11" spans="1:21">
      <c r="B11">
        <f t="shared" si="0"/>
        <v>8</v>
      </c>
      <c r="C11">
        <v>4188</v>
      </c>
      <c r="D11" t="s">
        <v>21</v>
      </c>
      <c r="E11" s="27">
        <v>5.0500000000000003E-2</v>
      </c>
      <c r="F11">
        <v>40</v>
      </c>
      <c r="G11" s="25">
        <f>テーブル2[[#This Row],[配当利回り]]*テーブル2[[#This Row],[PER]]</f>
        <v>0.43329000000000001</v>
      </c>
      <c r="H11" s="14">
        <f>テーブル2[[#This Row],[配当性向]]*テーブル2[[#This Row],[ROE]]</f>
        <v>5.5157816999999998E-2</v>
      </c>
      <c r="I11">
        <v>8.58</v>
      </c>
      <c r="J11">
        <v>0.81</v>
      </c>
      <c r="K11" s="26">
        <f>テーブル2[[#This Row],[PER]]*テーブル2[[#This Row],[PBR]]</f>
        <v>6.9498000000000006</v>
      </c>
      <c r="L11">
        <v>119.22</v>
      </c>
      <c r="M11">
        <v>971.86</v>
      </c>
      <c r="N11" s="2">
        <v>0.1273</v>
      </c>
      <c r="O11" s="2">
        <v>5.6099999999999997E-2</v>
      </c>
      <c r="P11" s="1">
        <v>3923444</v>
      </c>
      <c r="Q11" s="1">
        <v>297950</v>
      </c>
      <c r="R11" t="s">
        <v>255</v>
      </c>
      <c r="S11">
        <v>791.7</v>
      </c>
      <c r="T11" s="1">
        <v>1192528</v>
      </c>
      <c r="U11" t="s">
        <v>13</v>
      </c>
    </row>
    <row r="12" spans="1:21">
      <c r="B12">
        <f t="shared" si="0"/>
        <v>9</v>
      </c>
      <c r="C12">
        <v>6178</v>
      </c>
      <c r="D12" t="s">
        <v>22</v>
      </c>
      <c r="E12" s="27">
        <v>5.0200000000000002E-2</v>
      </c>
      <c r="F12">
        <v>50</v>
      </c>
      <c r="G12" s="25">
        <f>テーブル2[[#This Row],[配当利回り]]*テーブル2[[#This Row],[PER]]</f>
        <v>0.48141800000000001</v>
      </c>
      <c r="H12" s="14">
        <f>テーブル2[[#This Row],[配当性向]]*テーブル2[[#This Row],[ROE]]</f>
        <v>1.73791898E-2</v>
      </c>
      <c r="I12">
        <v>9.59</v>
      </c>
      <c r="J12">
        <v>0.3</v>
      </c>
      <c r="K12" s="26">
        <f>テーブル2[[#This Row],[PER]]*テーブル2[[#This Row],[PBR]]</f>
        <v>2.8769999999999998</v>
      </c>
      <c r="L12">
        <v>118.57</v>
      </c>
      <c r="M12" s="3">
        <v>3348.39</v>
      </c>
      <c r="N12" s="2">
        <v>3.61E-2</v>
      </c>
      <c r="O12" s="2">
        <v>2.8999999999999998E-3</v>
      </c>
      <c r="P12" s="1">
        <v>12774999</v>
      </c>
      <c r="Q12" t="s">
        <v>28</v>
      </c>
      <c r="R12" t="s">
        <v>255</v>
      </c>
      <c r="S12">
        <v>996.7</v>
      </c>
      <c r="T12" s="1">
        <v>4485150</v>
      </c>
      <c r="U12" t="s">
        <v>13</v>
      </c>
    </row>
    <row r="13" spans="1:21">
      <c r="B13">
        <f t="shared" si="0"/>
        <v>10</v>
      </c>
      <c r="C13">
        <v>2768</v>
      </c>
      <c r="D13" t="s">
        <v>24</v>
      </c>
      <c r="E13" s="27">
        <v>4.9599999999999998E-2</v>
      </c>
      <c r="F13">
        <v>17</v>
      </c>
      <c r="G13" s="25">
        <f>テーブル2[[#This Row],[配当利回り]]*テーブル2[[#This Row],[PER]]</f>
        <v>0.29511999999999999</v>
      </c>
      <c r="H13" s="14">
        <f>テーブル2[[#This Row],[配当性向]]*テーブル2[[#This Row],[ROE]]</f>
        <v>3.4499528000000002E-2</v>
      </c>
      <c r="I13">
        <v>5.95</v>
      </c>
      <c r="J13">
        <v>0.72</v>
      </c>
      <c r="K13" s="26">
        <f>テーブル2[[#This Row],[PER]]*テーブル2[[#This Row],[PBR]]</f>
        <v>4.2839999999999998</v>
      </c>
      <c r="L13">
        <v>56.34</v>
      </c>
      <c r="M13">
        <v>478.04</v>
      </c>
      <c r="N13" s="2">
        <v>0.1169</v>
      </c>
      <c r="O13" s="2">
        <v>4.0800000000000003E-2</v>
      </c>
      <c r="P13" s="1">
        <v>1856190</v>
      </c>
      <c r="Q13" s="1">
        <v>69999</v>
      </c>
      <c r="R13" t="s">
        <v>255</v>
      </c>
      <c r="S13">
        <v>343</v>
      </c>
      <c r="T13" s="1">
        <v>429264</v>
      </c>
      <c r="U13" t="s">
        <v>13</v>
      </c>
    </row>
    <row r="14" spans="1:21">
      <c r="B14">
        <f t="shared" si="0"/>
        <v>11</v>
      </c>
      <c r="C14">
        <v>4927</v>
      </c>
      <c r="D14" t="s">
        <v>33</v>
      </c>
      <c r="E14" s="27">
        <v>4.9500000000000002E-2</v>
      </c>
      <c r="F14">
        <v>116</v>
      </c>
      <c r="G14" s="25">
        <f>テーブル2[[#This Row],[配当利回り]]*テーブル2[[#This Row],[PER]]</f>
        <v>1.4246100000000002</v>
      </c>
      <c r="H14" s="14">
        <f>テーブル2[[#This Row],[配当性向]]*テーブル2[[#This Row],[ROE]]</f>
        <v>6.1828074000000011E-2</v>
      </c>
      <c r="I14">
        <v>28.78</v>
      </c>
      <c r="J14">
        <v>2.77</v>
      </c>
      <c r="K14" s="26">
        <f>テーブル2[[#This Row],[PER]]*テーブル2[[#This Row],[PBR]]</f>
        <v>79.720600000000005</v>
      </c>
      <c r="L14">
        <v>37.93</v>
      </c>
      <c r="M14">
        <v>845.33</v>
      </c>
      <c r="N14" s="2">
        <v>4.3400000000000001E-2</v>
      </c>
      <c r="O14" s="2">
        <v>0.15670000000000001</v>
      </c>
      <c r="P14" s="1">
        <v>248574</v>
      </c>
      <c r="Q14" s="1">
        <v>39496</v>
      </c>
      <c r="R14" t="s">
        <v>302</v>
      </c>
      <c r="S14" s="1">
        <v>2342</v>
      </c>
      <c r="T14" s="1">
        <v>536637</v>
      </c>
      <c r="U14" t="s">
        <v>13</v>
      </c>
    </row>
    <row r="15" spans="1:21">
      <c r="B15">
        <f t="shared" si="0"/>
        <v>12</v>
      </c>
      <c r="C15">
        <v>5857</v>
      </c>
      <c r="D15" t="s">
        <v>34</v>
      </c>
      <c r="E15" s="27">
        <v>4.9000000000000002E-2</v>
      </c>
      <c r="F15">
        <v>130</v>
      </c>
      <c r="G15" s="25">
        <f>テーブル2[[#This Row],[配当利回り]]*テーブル2[[#This Row],[PER]]</f>
        <v>0.54439000000000004</v>
      </c>
      <c r="H15" s="14">
        <f>テーブル2[[#This Row],[配当性向]]*テーブル2[[#This Row],[ROE]]</f>
        <v>7.4091479000000002E-2</v>
      </c>
      <c r="I15">
        <v>11.11</v>
      </c>
      <c r="J15">
        <v>1.52</v>
      </c>
      <c r="K15" s="26">
        <f>テーブル2[[#This Row],[PER]]*テーブル2[[#This Row],[PBR]]</f>
        <v>16.8872</v>
      </c>
      <c r="L15">
        <v>228.14</v>
      </c>
      <c r="M15" s="3">
        <v>1748.92</v>
      </c>
      <c r="N15" s="2">
        <v>0.1361</v>
      </c>
      <c r="O15" s="2">
        <v>9.1899999999999996E-2</v>
      </c>
      <c r="P15" s="1">
        <v>128669</v>
      </c>
      <c r="Q15" s="1">
        <v>14478</v>
      </c>
      <c r="R15" t="s">
        <v>255</v>
      </c>
      <c r="S15" s="1">
        <v>2654</v>
      </c>
      <c r="T15" s="1">
        <v>105773</v>
      </c>
      <c r="U15" t="s">
        <v>13</v>
      </c>
    </row>
    <row r="16" spans="1:21">
      <c r="B16">
        <f t="shared" si="0"/>
        <v>13</v>
      </c>
      <c r="C16">
        <v>4004</v>
      </c>
      <c r="D16" t="s">
        <v>29</v>
      </c>
      <c r="E16" s="27">
        <v>4.9000000000000002E-2</v>
      </c>
      <c r="F16">
        <v>130</v>
      </c>
      <c r="G16" s="25">
        <f>テーブル2[[#This Row],[配当利回り]]*テーブル2[[#This Row],[PER]]</f>
        <v>0.2107</v>
      </c>
      <c r="H16" s="14">
        <f>テーブル2[[#This Row],[配当性向]]*テーブル2[[#This Row],[ROE]]</f>
        <v>5.914349E-2</v>
      </c>
      <c r="I16">
        <v>4.3</v>
      </c>
      <c r="J16">
        <v>0.78</v>
      </c>
      <c r="K16" s="26">
        <f>テーブル2[[#This Row],[PER]]*テーブル2[[#This Row],[PBR]]</f>
        <v>3.3540000000000001</v>
      </c>
      <c r="L16">
        <v>758.15</v>
      </c>
      <c r="M16" s="3">
        <v>3414.56</v>
      </c>
      <c r="N16" s="2">
        <v>0.28070000000000001</v>
      </c>
      <c r="O16" s="2">
        <v>0.17030000000000001</v>
      </c>
      <c r="P16" s="1">
        <v>992136</v>
      </c>
      <c r="Q16" s="1">
        <v>180003</v>
      </c>
      <c r="R16" t="s">
        <v>302</v>
      </c>
      <c r="S16" s="1">
        <v>2652</v>
      </c>
      <c r="T16" s="1">
        <v>397034</v>
      </c>
      <c r="U16" t="s">
        <v>13</v>
      </c>
    </row>
    <row r="17" spans="2:21">
      <c r="B17">
        <f t="shared" si="0"/>
        <v>14</v>
      </c>
      <c r="C17">
        <v>8053</v>
      </c>
      <c r="D17" t="s">
        <v>20</v>
      </c>
      <c r="E17" s="27">
        <v>4.8800000000000003E-2</v>
      </c>
      <c r="F17">
        <v>80</v>
      </c>
      <c r="G17" s="25">
        <f>テーブル2[[#This Row],[配当利回り]]*テーブル2[[#This Row],[PER]]</f>
        <v>0.33281600000000006</v>
      </c>
      <c r="H17" s="14">
        <f>テーブル2[[#This Row],[配当性向]]*テーブル2[[#This Row],[ROE]]</f>
        <v>4.0037764800000007E-2</v>
      </c>
      <c r="I17">
        <v>6.82</v>
      </c>
      <c r="J17">
        <v>0.76</v>
      </c>
      <c r="K17" s="26">
        <f>テーブル2[[#This Row],[PER]]*テーブル2[[#This Row],[PBR]]</f>
        <v>5.1832000000000003</v>
      </c>
      <c r="L17">
        <v>256.68</v>
      </c>
      <c r="M17" s="3">
        <v>2167.4699999999998</v>
      </c>
      <c r="N17" s="2">
        <v>0.1203</v>
      </c>
      <c r="O17" s="2">
        <v>5.1499999999999997E-2</v>
      </c>
      <c r="P17" s="1">
        <v>5339238</v>
      </c>
      <c r="Q17" s="1">
        <v>274156</v>
      </c>
      <c r="R17" t="s">
        <v>255</v>
      </c>
      <c r="S17" s="3">
        <v>1638.5</v>
      </c>
      <c r="T17" s="1">
        <v>2049740</v>
      </c>
      <c r="U17" t="s">
        <v>13</v>
      </c>
    </row>
    <row r="18" spans="2:21">
      <c r="B18">
        <f t="shared" si="0"/>
        <v>15</v>
      </c>
      <c r="C18">
        <v>1878</v>
      </c>
      <c r="D18" t="s">
        <v>25</v>
      </c>
      <c r="E18" s="27">
        <v>4.82E-2</v>
      </c>
      <c r="F18">
        <v>616</v>
      </c>
      <c r="G18" s="25">
        <f>テーブル2[[#This Row],[配当利回り]]*テーブル2[[#This Row],[PER]]</f>
        <v>0.47476999999999997</v>
      </c>
      <c r="H18" s="14">
        <f>テーブル2[[#This Row],[配当性向]]*テーブル2[[#This Row],[ROE]]</f>
        <v>0.14399774099999998</v>
      </c>
      <c r="I18">
        <v>9.85</v>
      </c>
      <c r="J18">
        <v>3.33</v>
      </c>
      <c r="K18" s="26">
        <f>テーブル2[[#This Row],[PER]]*テーブル2[[#This Row],[PBR]]</f>
        <v>32.8005</v>
      </c>
      <c r="L18" s="3">
        <v>1212.2</v>
      </c>
      <c r="M18" s="3">
        <v>3833.94</v>
      </c>
      <c r="N18" s="2">
        <v>0.30330000000000001</v>
      </c>
      <c r="O18" s="2">
        <v>0.15529999999999999</v>
      </c>
      <c r="P18" s="1">
        <v>1591178</v>
      </c>
      <c r="Q18" s="1">
        <v>127047</v>
      </c>
      <c r="R18" t="s">
        <v>255</v>
      </c>
      <c r="S18" s="1">
        <v>12770</v>
      </c>
      <c r="T18" s="1">
        <v>965781</v>
      </c>
      <c r="U18" t="s">
        <v>13</v>
      </c>
    </row>
    <row r="19" spans="2:21">
      <c r="B19">
        <f t="shared" si="0"/>
        <v>16</v>
      </c>
      <c r="C19">
        <v>5301</v>
      </c>
      <c r="D19" t="s">
        <v>37</v>
      </c>
      <c r="E19" s="27">
        <v>4.7800000000000002E-2</v>
      </c>
      <c r="F19">
        <v>48</v>
      </c>
      <c r="G19" s="25">
        <f>テーブル2[[#This Row],[配当利回り]]*テーブル2[[#This Row],[PER]]</f>
        <v>0.28345399999999998</v>
      </c>
      <c r="H19" s="14">
        <f>テーブル2[[#This Row],[配当性向]]*テーブル2[[#This Row],[ROE]]</f>
        <v>0.13379028799999998</v>
      </c>
      <c r="I19">
        <v>5.93</v>
      </c>
      <c r="J19">
        <v>1.07</v>
      </c>
      <c r="K19" s="26">
        <f>テーブル2[[#This Row],[PER]]*テーブル2[[#This Row],[PBR]]</f>
        <v>6.3451000000000004</v>
      </c>
      <c r="L19">
        <v>347.16</v>
      </c>
      <c r="M19">
        <v>940.73</v>
      </c>
      <c r="N19" s="2">
        <v>0.47199999999999998</v>
      </c>
      <c r="O19" s="2">
        <v>0.30080000000000001</v>
      </c>
      <c r="P19" s="1">
        <v>231302</v>
      </c>
      <c r="Q19" s="1">
        <v>75284</v>
      </c>
      <c r="R19" t="s">
        <v>302</v>
      </c>
      <c r="S19" s="1">
        <v>1005</v>
      </c>
      <c r="T19" s="1">
        <v>226068</v>
      </c>
      <c r="U19" t="s">
        <v>13</v>
      </c>
    </row>
    <row r="20" spans="2:21">
      <c r="B20">
        <f t="shared" si="0"/>
        <v>17</v>
      </c>
      <c r="C20">
        <v>2124</v>
      </c>
      <c r="D20" t="s">
        <v>49</v>
      </c>
      <c r="E20" s="27">
        <v>4.7399999999999998E-2</v>
      </c>
      <c r="F20">
        <v>80</v>
      </c>
      <c r="G20" s="25">
        <f>テーブル2[[#This Row],[配当利回り]]*テーブル2[[#This Row],[PER]]</f>
        <v>0.79347599999999985</v>
      </c>
      <c r="H20" s="14">
        <f>テーブル2[[#This Row],[配当性向]]*テーブル2[[#This Row],[ROE]]</f>
        <v>0.24121670399999995</v>
      </c>
      <c r="I20">
        <v>16.739999999999998</v>
      </c>
      <c r="J20">
        <v>4.62</v>
      </c>
      <c r="K20" s="26">
        <f>テーブル2[[#This Row],[PER]]*テーブル2[[#This Row],[PBR]]</f>
        <v>77.338799999999992</v>
      </c>
      <c r="L20">
        <v>96.2</v>
      </c>
      <c r="M20">
        <v>364.79</v>
      </c>
      <c r="N20" s="2">
        <v>0.30399999999999999</v>
      </c>
      <c r="O20" s="2">
        <v>0.32879999999999998</v>
      </c>
      <c r="P20" s="1">
        <v>23064</v>
      </c>
      <c r="Q20" s="1">
        <v>5531</v>
      </c>
      <c r="R20" t="s">
        <v>302</v>
      </c>
      <c r="S20" s="1">
        <v>1687</v>
      </c>
      <c r="T20" s="1">
        <v>69660</v>
      </c>
      <c r="U20" t="s">
        <v>13</v>
      </c>
    </row>
    <row r="21" spans="2:21">
      <c r="B21">
        <f t="shared" si="0"/>
        <v>18</v>
      </c>
      <c r="C21">
        <v>5020</v>
      </c>
      <c r="D21" t="s">
        <v>35</v>
      </c>
      <c r="E21" s="27">
        <v>4.7399999999999998E-2</v>
      </c>
      <c r="F21">
        <v>22</v>
      </c>
      <c r="G21" s="25">
        <f>テーブル2[[#This Row],[配当利回り]]*テーブル2[[#This Row],[PER]]</f>
        <v>0.46499400000000002</v>
      </c>
      <c r="H21" s="14">
        <f>テーブル2[[#This Row],[配当性向]]*テーブル2[[#This Row],[ROE]]</f>
        <v>5.7008264400000001E-2</v>
      </c>
      <c r="I21">
        <v>9.81</v>
      </c>
      <c r="J21">
        <v>0.56000000000000005</v>
      </c>
      <c r="K21" s="26">
        <f>テーブル2[[#This Row],[PER]]*テーブル2[[#This Row],[PBR]]</f>
        <v>5.4936000000000007</v>
      </c>
      <c r="L21">
        <v>95.36</v>
      </c>
      <c r="M21">
        <v>823.27</v>
      </c>
      <c r="N21" s="2">
        <v>0.1226</v>
      </c>
      <c r="O21" s="2">
        <v>6.0100000000000001E-2</v>
      </c>
      <c r="P21" s="1">
        <v>11129630</v>
      </c>
      <c r="Q21" s="1">
        <v>537083</v>
      </c>
      <c r="R21" t="s">
        <v>255</v>
      </c>
      <c r="S21">
        <v>464.2</v>
      </c>
      <c r="T21" s="1">
        <v>1499497</v>
      </c>
      <c r="U21" t="s">
        <v>13</v>
      </c>
    </row>
    <row r="22" spans="2:21">
      <c r="B22">
        <f t="shared" si="0"/>
        <v>19</v>
      </c>
      <c r="C22">
        <v>8058</v>
      </c>
      <c r="D22" t="s">
        <v>26</v>
      </c>
      <c r="E22" s="27">
        <v>4.7199999999999999E-2</v>
      </c>
      <c r="F22">
        <v>132</v>
      </c>
      <c r="G22" s="25">
        <f>テーブル2[[#This Row],[配当利回り]]*テーブル2[[#This Row],[PER]]</f>
        <v>0.397424</v>
      </c>
      <c r="H22" s="14">
        <f>テーブル2[[#This Row],[配当性向]]*テーブル2[[#This Row],[ROE]]</f>
        <v>4.2564110400000001E-2</v>
      </c>
      <c r="I22">
        <v>8.42</v>
      </c>
      <c r="J22">
        <v>0.79</v>
      </c>
      <c r="K22" s="26">
        <f>テーブル2[[#This Row],[PER]]*テーブル2[[#This Row],[PBR]]</f>
        <v>6.6518000000000006</v>
      </c>
      <c r="L22">
        <v>372.39</v>
      </c>
      <c r="M22" s="3">
        <v>3551.53</v>
      </c>
      <c r="N22" s="2">
        <v>0.1071</v>
      </c>
      <c r="O22" s="2">
        <v>5.2299999999999999E-2</v>
      </c>
      <c r="P22" s="1">
        <v>16103763</v>
      </c>
      <c r="Q22" s="1">
        <v>584728</v>
      </c>
      <c r="R22" t="s">
        <v>255</v>
      </c>
      <c r="S22" s="1">
        <v>2798</v>
      </c>
      <c r="T22" s="1">
        <v>4449035</v>
      </c>
      <c r="U22" t="s">
        <v>13</v>
      </c>
    </row>
    <row r="23" spans="2:21">
      <c r="B23">
        <f t="shared" si="0"/>
        <v>20</v>
      </c>
      <c r="C23">
        <v>8316</v>
      </c>
      <c r="D23" t="s">
        <v>31</v>
      </c>
      <c r="E23" s="27">
        <v>4.65E-2</v>
      </c>
      <c r="F23">
        <v>180</v>
      </c>
      <c r="G23" s="25">
        <f>テーブル2[[#This Row],[配当利回り]]*テーブル2[[#This Row],[PER]]</f>
        <v>0.35386499999999999</v>
      </c>
      <c r="H23" s="14">
        <f>テーブル2[[#This Row],[配当性向]]*テーブル2[[#This Row],[ROE]]</f>
        <v>2.4310525499999999E-2</v>
      </c>
      <c r="I23">
        <v>7.61</v>
      </c>
      <c r="J23">
        <v>0.48</v>
      </c>
      <c r="K23" s="26">
        <f>テーブル2[[#This Row],[PER]]*テーブル2[[#This Row],[PBR]]</f>
        <v>3.6528</v>
      </c>
      <c r="L23">
        <v>519.95000000000005</v>
      </c>
      <c r="M23" s="3">
        <v>8073.37</v>
      </c>
      <c r="N23" s="2">
        <v>6.8699999999999997E-2</v>
      </c>
      <c r="O23" s="2">
        <v>5.5999999999999999E-3</v>
      </c>
      <c r="P23" s="1">
        <v>5735312</v>
      </c>
      <c r="Q23" s="1">
        <v>1192273</v>
      </c>
      <c r="R23" t="s">
        <v>255</v>
      </c>
      <c r="S23" s="1">
        <v>3868</v>
      </c>
      <c r="T23" s="1">
        <v>5311428</v>
      </c>
      <c r="U23" t="s">
        <v>13</v>
      </c>
    </row>
    <row r="24" spans="2:21">
      <c r="B24">
        <f t="shared" si="0"/>
        <v>21</v>
      </c>
      <c r="C24">
        <v>8308</v>
      </c>
      <c r="D24" t="s">
        <v>38</v>
      </c>
      <c r="E24" s="27">
        <v>4.6399999999999997E-2</v>
      </c>
      <c r="F24">
        <v>21</v>
      </c>
      <c r="G24" s="25">
        <f>テーブル2[[#This Row],[配当利回り]]*テーブル2[[#This Row],[PER]]</f>
        <v>0.30206399999999994</v>
      </c>
      <c r="H24" s="14">
        <f>テーブル2[[#This Row],[配当性向]]*テーブル2[[#This Row],[ROE]]</f>
        <v>2.5222343999999997E-2</v>
      </c>
      <c r="I24">
        <v>6.51</v>
      </c>
      <c r="J24">
        <v>0.48</v>
      </c>
      <c r="K24" s="26">
        <f>テーブル2[[#This Row],[PER]]*テーブル2[[#This Row],[PBR]]</f>
        <v>3.1247999999999996</v>
      </c>
      <c r="L24">
        <v>75.63</v>
      </c>
      <c r="M24">
        <v>951.87</v>
      </c>
      <c r="N24" s="2">
        <v>8.3500000000000005E-2</v>
      </c>
      <c r="O24" s="2">
        <v>3.7000000000000002E-3</v>
      </c>
      <c r="P24" s="1">
        <v>860706</v>
      </c>
      <c r="Q24" t="s">
        <v>28</v>
      </c>
      <c r="R24" t="s">
        <v>255</v>
      </c>
      <c r="S24">
        <v>452.8</v>
      </c>
      <c r="T24" s="1">
        <v>1052361</v>
      </c>
      <c r="U24" t="s">
        <v>13</v>
      </c>
    </row>
    <row r="25" spans="2:21">
      <c r="B25">
        <f t="shared" si="0"/>
        <v>22</v>
      </c>
      <c r="C25">
        <v>8411</v>
      </c>
      <c r="D25" t="s">
        <v>32</v>
      </c>
      <c r="E25" s="27">
        <v>4.6199999999999998E-2</v>
      </c>
      <c r="F25">
        <v>7.5</v>
      </c>
      <c r="G25" s="25">
        <f>テーブル2[[#This Row],[配当利回り]]*テーブル2[[#This Row],[PER]]</f>
        <v>0.40471199999999996</v>
      </c>
      <c r="H25" s="14">
        <f>テーブル2[[#This Row],[配当性向]]*テーブル2[[#This Row],[ROE]]</f>
        <v>4.3708895999999995E-3</v>
      </c>
      <c r="I25">
        <v>8.76</v>
      </c>
      <c r="J25">
        <v>0.47</v>
      </c>
      <c r="K25" s="26">
        <f>テーブル2[[#This Row],[PER]]*テーブル2[[#This Row],[PBR]]</f>
        <v>4.1171999999999995</v>
      </c>
      <c r="L25">
        <v>3.8</v>
      </c>
      <c r="M25">
        <v>348.79</v>
      </c>
      <c r="N25" s="2">
        <v>1.0800000000000001E-2</v>
      </c>
      <c r="O25" s="2">
        <v>3.0000000000000001E-3</v>
      </c>
      <c r="P25" s="1">
        <v>3925649</v>
      </c>
      <c r="Q25" s="1">
        <v>393389</v>
      </c>
      <c r="R25" t="s">
        <v>255</v>
      </c>
      <c r="S25">
        <v>162.30000000000001</v>
      </c>
      <c r="T25" s="1">
        <v>4121203</v>
      </c>
      <c r="U25" t="s">
        <v>13</v>
      </c>
    </row>
    <row r="26" spans="2:21">
      <c r="B26">
        <f t="shared" si="0"/>
        <v>23</v>
      </c>
      <c r="C26">
        <v>1419</v>
      </c>
      <c r="D26" t="s">
        <v>70</v>
      </c>
      <c r="E26" s="27">
        <v>4.5999999999999999E-2</v>
      </c>
      <c r="F26">
        <v>60</v>
      </c>
      <c r="G26" s="25">
        <f>テーブル2[[#This Row],[配当利回り]]*テーブル2[[#This Row],[PER]]</f>
        <v>0.41446</v>
      </c>
      <c r="H26" s="14">
        <f>テーブル2[[#This Row],[配当性向]]*テーブル2[[#This Row],[ROE]]</f>
        <v>9.698364000000001E-2</v>
      </c>
      <c r="I26">
        <v>9.01</v>
      </c>
      <c r="J26">
        <v>2.09</v>
      </c>
      <c r="K26" s="26">
        <f>テーブル2[[#This Row],[PER]]*テーブル2[[#This Row],[PBR]]</f>
        <v>18.8309</v>
      </c>
      <c r="L26">
        <v>130.88999999999999</v>
      </c>
      <c r="M26">
        <v>625.85</v>
      </c>
      <c r="N26" s="2">
        <v>0.23400000000000001</v>
      </c>
      <c r="O26" s="2">
        <v>7.7200000000000005E-2</v>
      </c>
      <c r="P26" s="1">
        <v>186874</v>
      </c>
      <c r="Q26" s="1">
        <v>7366</v>
      </c>
      <c r="R26" t="s">
        <v>306</v>
      </c>
      <c r="S26" s="1">
        <v>1305</v>
      </c>
      <c r="T26" s="1">
        <v>38440</v>
      </c>
      <c r="U26" t="s">
        <v>13</v>
      </c>
    </row>
    <row r="27" spans="2:21">
      <c r="B27">
        <f t="shared" si="0"/>
        <v>24</v>
      </c>
      <c r="C27">
        <v>7731</v>
      </c>
      <c r="D27" t="s">
        <v>30</v>
      </c>
      <c r="E27" s="27">
        <v>4.5699999999999998E-2</v>
      </c>
      <c r="F27">
        <v>60</v>
      </c>
      <c r="G27" s="25">
        <f>テーブル2[[#This Row],[配当利回り]]*テーブル2[[#This Row],[PER]]</f>
        <v>1.3847099999999999</v>
      </c>
      <c r="H27" s="14">
        <f>テーブル2[[#This Row],[配当性向]]*テーブル2[[#This Row],[ROE]]</f>
        <v>0.15494904899999998</v>
      </c>
      <c r="I27">
        <v>30.3</v>
      </c>
      <c r="J27">
        <v>0.85</v>
      </c>
      <c r="K27" s="26">
        <f>テーブル2[[#This Row],[PER]]*テーブル2[[#This Row],[PBR]]</f>
        <v>25.754999999999999</v>
      </c>
      <c r="L27">
        <v>167.86</v>
      </c>
      <c r="M27" s="3">
        <v>1544.47</v>
      </c>
      <c r="N27" s="2">
        <v>0.1119</v>
      </c>
      <c r="O27" s="2">
        <v>7.8700000000000006E-2</v>
      </c>
      <c r="P27" s="1">
        <v>708660</v>
      </c>
      <c r="Q27" s="1">
        <v>82653</v>
      </c>
      <c r="R27" t="s">
        <v>255</v>
      </c>
      <c r="S27" s="1">
        <v>1314</v>
      </c>
      <c r="T27" s="1">
        <v>526755</v>
      </c>
      <c r="U27" t="s">
        <v>13</v>
      </c>
    </row>
    <row r="28" spans="2:21">
      <c r="B28">
        <f t="shared" si="0"/>
        <v>25</v>
      </c>
      <c r="C28">
        <v>5110</v>
      </c>
      <c r="D28" t="s">
        <v>50</v>
      </c>
      <c r="E28" s="27">
        <v>4.5499999999999999E-2</v>
      </c>
      <c r="F28">
        <v>55</v>
      </c>
      <c r="G28" s="25">
        <f>テーブル2[[#This Row],[配当利回り]]*テーブル2[[#This Row],[PER]]</f>
        <v>1.3154049999999999</v>
      </c>
      <c r="H28" s="14">
        <f>テーブル2[[#This Row],[配当性向]]*テーブル2[[#This Row],[ROE]]</f>
        <v>0.103916995</v>
      </c>
      <c r="I28">
        <v>28.91</v>
      </c>
      <c r="J28">
        <v>0.73</v>
      </c>
      <c r="K28" s="26">
        <f>テーブル2[[#This Row],[PER]]*テーブル2[[#This Row],[PBR]]</f>
        <v>21.104299999999999</v>
      </c>
      <c r="L28">
        <v>137.81</v>
      </c>
      <c r="M28" s="3">
        <v>1661.91</v>
      </c>
      <c r="N28" s="2">
        <v>7.9000000000000001E-2</v>
      </c>
      <c r="O28" s="2">
        <v>4.9799999999999997E-2</v>
      </c>
      <c r="P28" s="1">
        <v>894243</v>
      </c>
      <c r="Q28" s="1">
        <v>57155</v>
      </c>
      <c r="R28" t="s">
        <v>302</v>
      </c>
      <c r="S28" s="1">
        <v>1209</v>
      </c>
      <c r="T28" s="1">
        <v>318019</v>
      </c>
      <c r="U28" t="s">
        <v>13</v>
      </c>
    </row>
    <row r="29" spans="2:21">
      <c r="B29">
        <f t="shared" si="0"/>
        <v>26</v>
      </c>
      <c r="C29">
        <v>6301</v>
      </c>
      <c r="D29" t="s">
        <v>45</v>
      </c>
      <c r="E29" s="27">
        <v>4.5499999999999999E-2</v>
      </c>
      <c r="F29">
        <v>110</v>
      </c>
      <c r="G29" s="25">
        <f>テーブル2[[#This Row],[配当利回り]]*テーブル2[[#This Row],[PER]]</f>
        <v>0.57648500000000003</v>
      </c>
      <c r="H29" s="14">
        <f>テーブル2[[#This Row],[配当性向]]*テーブル2[[#This Row],[ROE]]</f>
        <v>8.4973889000000011E-2</v>
      </c>
      <c r="I29">
        <v>12.67</v>
      </c>
      <c r="J29">
        <v>1.27</v>
      </c>
      <c r="K29" s="26">
        <f>テーブル2[[#This Row],[PER]]*テーブル2[[#This Row],[PBR]]</f>
        <v>16.090900000000001</v>
      </c>
      <c r="L29">
        <v>271.81</v>
      </c>
      <c r="M29" s="3">
        <v>1909.88</v>
      </c>
      <c r="N29" s="2">
        <v>0.1474</v>
      </c>
      <c r="O29" s="2">
        <v>0.1077</v>
      </c>
      <c r="P29" s="1">
        <v>2725243</v>
      </c>
      <c r="Q29" s="1">
        <v>397806</v>
      </c>
      <c r="R29" t="s">
        <v>255</v>
      </c>
      <c r="S29" s="3">
        <v>2417.5</v>
      </c>
      <c r="T29" s="1">
        <v>2351215</v>
      </c>
      <c r="U29" t="s">
        <v>13</v>
      </c>
    </row>
    <row r="30" spans="2:21">
      <c r="B30">
        <f t="shared" si="0"/>
        <v>27</v>
      </c>
      <c r="C30">
        <v>4544</v>
      </c>
      <c r="D30" t="s">
        <v>23</v>
      </c>
      <c r="E30" s="27">
        <v>4.5400000000000003E-2</v>
      </c>
      <c r="F30">
        <v>130</v>
      </c>
      <c r="G30" s="25">
        <f>テーブル2[[#This Row],[配当利回り]]*テーブル2[[#This Row],[PER]]</f>
        <v>0.97473799999999999</v>
      </c>
      <c r="H30" s="14">
        <f>テーブル2[[#This Row],[配当性向]]*テーブル2[[#This Row],[ROE]]</f>
        <v>5.5170170799999994E-2</v>
      </c>
      <c r="I30">
        <v>21.47</v>
      </c>
      <c r="J30">
        <v>1.48</v>
      </c>
      <c r="K30" s="26">
        <f>テーブル2[[#This Row],[PER]]*テーブル2[[#This Row],[PBR]]</f>
        <v>31.775599999999997</v>
      </c>
      <c r="L30">
        <v>111.94</v>
      </c>
      <c r="M30" s="3">
        <v>1939.48</v>
      </c>
      <c r="N30" s="2">
        <v>5.6599999999999998E-2</v>
      </c>
      <c r="O30" s="2">
        <v>6.1100000000000002E-2</v>
      </c>
      <c r="P30" s="1">
        <v>181415</v>
      </c>
      <c r="Q30" s="1">
        <v>14648</v>
      </c>
      <c r="R30" t="s">
        <v>255</v>
      </c>
      <c r="S30" s="1">
        <v>2864</v>
      </c>
      <c r="T30" s="1">
        <v>164359</v>
      </c>
      <c r="U30" t="s">
        <v>13</v>
      </c>
    </row>
    <row r="31" spans="2:21">
      <c r="B31">
        <f t="shared" si="0"/>
        <v>28</v>
      </c>
      <c r="C31">
        <v>8133</v>
      </c>
      <c r="D31" t="s">
        <v>27</v>
      </c>
      <c r="E31" s="27">
        <v>4.53E-2</v>
      </c>
      <c r="F31">
        <v>42</v>
      </c>
      <c r="G31" s="25">
        <f>テーブル2[[#This Row],[配当利回り]]*テーブル2[[#This Row],[PER]]</f>
        <v>0.40181099999999997</v>
      </c>
      <c r="H31" s="14">
        <f>テーブル2[[#This Row],[配当性向]]*テーブル2[[#This Row],[ROE]]</f>
        <v>3.8975666999999999E-2</v>
      </c>
      <c r="I31">
        <v>8.8699999999999992</v>
      </c>
      <c r="J31">
        <v>0.83</v>
      </c>
      <c r="K31" s="26">
        <f>テーブル2[[#This Row],[PER]]*テーブル2[[#This Row],[PBR]]</f>
        <v>7.362099999999999</v>
      </c>
      <c r="L31">
        <v>102.4</v>
      </c>
      <c r="M31" s="3">
        <v>1117.56</v>
      </c>
      <c r="N31" s="2">
        <v>9.7000000000000003E-2</v>
      </c>
      <c r="O31" s="2">
        <v>5.1299999999999998E-2</v>
      </c>
      <c r="P31" s="1">
        <v>1007086</v>
      </c>
      <c r="Q31" s="1">
        <v>17851</v>
      </c>
      <c r="R31" t="s">
        <v>255</v>
      </c>
      <c r="S31">
        <v>927</v>
      </c>
      <c r="T31" s="1">
        <v>108349</v>
      </c>
      <c r="U31" t="s">
        <v>13</v>
      </c>
    </row>
    <row r="32" spans="2:21">
      <c r="B32">
        <f t="shared" si="0"/>
        <v>29</v>
      </c>
      <c r="C32">
        <v>1413</v>
      </c>
      <c r="D32" t="s">
        <v>47</v>
      </c>
      <c r="E32" s="27">
        <v>4.4900000000000002E-2</v>
      </c>
      <c r="F32">
        <v>90</v>
      </c>
      <c r="G32" s="25">
        <f>テーブル2[[#This Row],[配当利回り]]*テーブル2[[#This Row],[PER]]</f>
        <v>0.34348500000000004</v>
      </c>
      <c r="H32" s="14">
        <f>テーブル2[[#This Row],[配当性向]]*テーブル2[[#This Row],[ROE]]</f>
        <v>4.6782656999999998E-2</v>
      </c>
      <c r="I32">
        <v>7.65</v>
      </c>
      <c r="J32">
        <v>1.5</v>
      </c>
      <c r="K32" s="26">
        <f>テーブル2[[#This Row],[PER]]*テーブル2[[#This Row],[PBR]]</f>
        <v>11.475000000000001</v>
      </c>
      <c r="L32">
        <v>183.13</v>
      </c>
      <c r="M32" s="3">
        <v>1340.88</v>
      </c>
      <c r="N32" s="2">
        <v>0.13619999999999999</v>
      </c>
      <c r="O32" s="2">
        <v>7.0499999999999993E-2</v>
      </c>
      <c r="P32" s="1">
        <v>110259</v>
      </c>
      <c r="Q32" s="1">
        <v>4403</v>
      </c>
      <c r="R32" t="s">
        <v>302</v>
      </c>
      <c r="S32" s="1">
        <v>2005</v>
      </c>
      <c r="T32" s="1">
        <v>27218</v>
      </c>
      <c r="U32" t="s">
        <v>13</v>
      </c>
    </row>
    <row r="33" spans="2:21">
      <c r="B33">
        <f t="shared" si="0"/>
        <v>30</v>
      </c>
      <c r="C33">
        <v>8002</v>
      </c>
      <c r="D33" t="s">
        <v>39</v>
      </c>
      <c r="E33" s="27">
        <v>4.4600000000000001E-2</v>
      </c>
      <c r="F33">
        <v>35</v>
      </c>
      <c r="G33" s="25">
        <f>テーブル2[[#This Row],[配当利回り]]*テーブル2[[#This Row],[PER]]</f>
        <v>0.253328</v>
      </c>
      <c r="H33" s="14">
        <f>テーブル2[[#This Row],[配当性向]]*テーブル2[[#This Row],[ROE]]</f>
        <v>3.1210009600000001E-2</v>
      </c>
      <c r="I33">
        <v>5.68</v>
      </c>
      <c r="J33">
        <v>0.7</v>
      </c>
      <c r="K33" s="26">
        <f>テーブル2[[#This Row],[PER]]*テーブル2[[#This Row],[PBR]]</f>
        <v>3.9759999999999995</v>
      </c>
      <c r="L33">
        <v>130.74</v>
      </c>
      <c r="M33" s="3">
        <v>1116.3900000000001</v>
      </c>
      <c r="N33" s="2">
        <v>0.1232</v>
      </c>
      <c r="O33" s="2">
        <v>4.2200000000000001E-2</v>
      </c>
      <c r="P33" s="1">
        <v>7401256</v>
      </c>
      <c r="Q33" s="1">
        <v>168545</v>
      </c>
      <c r="R33" t="s">
        <v>255</v>
      </c>
      <c r="S33">
        <v>785.6</v>
      </c>
      <c r="T33" s="1">
        <v>1365326</v>
      </c>
      <c r="U33" t="s">
        <v>13</v>
      </c>
    </row>
    <row r="34" spans="2:21">
      <c r="B34">
        <f t="shared" si="0"/>
        <v>31</v>
      </c>
      <c r="C34">
        <v>3244</v>
      </c>
      <c r="D34" t="s">
        <v>74</v>
      </c>
      <c r="E34" s="27">
        <v>4.4299999999999999E-2</v>
      </c>
      <c r="F34">
        <v>82</v>
      </c>
      <c r="G34" s="25">
        <f>テーブル2[[#This Row],[配当利回り]]*テーブル2[[#This Row],[PER]]</f>
        <v>0.33224999999999999</v>
      </c>
      <c r="H34" s="14">
        <f>テーブル2[[#This Row],[配当性向]]*テーブル2[[#This Row],[ROE]]</f>
        <v>4.8840749999999995E-2</v>
      </c>
      <c r="I34">
        <v>7.5</v>
      </c>
      <c r="J34">
        <v>1.07</v>
      </c>
      <c r="K34" s="26">
        <f>テーブル2[[#This Row],[PER]]*テーブル2[[#This Row],[PBR]]</f>
        <v>8.0250000000000004</v>
      </c>
      <c r="L34">
        <v>247.11</v>
      </c>
      <c r="M34" s="3">
        <v>1734.72</v>
      </c>
      <c r="N34" s="2">
        <v>0.14699999999999999</v>
      </c>
      <c r="O34" s="2">
        <v>6.9199999999999998E-2</v>
      </c>
      <c r="P34" s="1">
        <v>85552</v>
      </c>
      <c r="Q34" s="1">
        <v>15395</v>
      </c>
      <c r="R34" t="s">
        <v>320</v>
      </c>
      <c r="S34" s="1">
        <v>1849</v>
      </c>
      <c r="T34" s="1">
        <v>75710</v>
      </c>
      <c r="U34" t="s">
        <v>13</v>
      </c>
    </row>
    <row r="35" spans="2:21">
      <c r="B35">
        <f t="shared" si="0"/>
        <v>32</v>
      </c>
      <c r="C35">
        <v>8306</v>
      </c>
      <c r="D35" t="s">
        <v>42</v>
      </c>
      <c r="E35" s="27">
        <v>4.4299999999999999E-2</v>
      </c>
      <c r="F35">
        <v>25</v>
      </c>
      <c r="G35" s="25">
        <f>テーブル2[[#This Row],[配当利回り]]*テーブル2[[#This Row],[PER]]</f>
        <v>0.37406681614349774</v>
      </c>
      <c r="H35" s="14">
        <f>テーブル2[[#This Row],[配当性向]]*テーブル2[[#This Row],[ROE]]</f>
        <v>2.0274421434977576E-2</v>
      </c>
      <c r="I35" s="16">
        <f>テーブル2[[#This Row],[株価]]/テーブル2[[#This Row],[EPS]]</f>
        <v>8.4439461883408065</v>
      </c>
      <c r="J35">
        <v>0.43</v>
      </c>
      <c r="K35" s="26">
        <f>テーブル2[[#This Row],[PER]]*テーブル2[[#This Row],[PBR]]</f>
        <v>3.6308968609865468</v>
      </c>
      <c r="L35">
        <v>66.900000000000006</v>
      </c>
      <c r="M35" s="3">
        <v>1299.92</v>
      </c>
      <c r="N35" s="2">
        <v>5.4199999999999998E-2</v>
      </c>
      <c r="O35" s="2">
        <v>4.4000000000000003E-3</v>
      </c>
      <c r="P35" s="1">
        <v>6697402</v>
      </c>
      <c r="Q35" s="1">
        <v>1078582</v>
      </c>
      <c r="R35" t="s">
        <v>255</v>
      </c>
      <c r="S35">
        <v>564.9</v>
      </c>
      <c r="T35" s="1">
        <v>7672469</v>
      </c>
      <c r="U35" t="s">
        <v>13</v>
      </c>
    </row>
    <row r="36" spans="2:21">
      <c r="B36">
        <f t="shared" si="0"/>
        <v>33</v>
      </c>
      <c r="C36">
        <v>1898</v>
      </c>
      <c r="D36" t="s">
        <v>36</v>
      </c>
      <c r="E36" s="27">
        <v>4.3999999999999997E-2</v>
      </c>
      <c r="F36">
        <v>40</v>
      </c>
      <c r="G36" s="25">
        <f>テーブル2[[#This Row],[配当利回り]]*テーブル2[[#This Row],[PER]]</f>
        <v>0.27807999999999999</v>
      </c>
      <c r="H36" s="14">
        <f>テーブル2[[#This Row],[配当性向]]*テーブル2[[#This Row],[ROE]]</f>
        <v>3.2451936000000001E-2</v>
      </c>
      <c r="I36">
        <v>6.32</v>
      </c>
      <c r="J36">
        <v>1.1100000000000001</v>
      </c>
      <c r="K36" s="26">
        <f>テーブル2[[#This Row],[PER]]*テーブル2[[#This Row],[PBR]]</f>
        <v>7.015200000000001</v>
      </c>
      <c r="L36">
        <v>86.16</v>
      </c>
      <c r="M36">
        <v>820.45</v>
      </c>
      <c r="N36" s="2">
        <v>0.1167</v>
      </c>
      <c r="O36" s="2">
        <v>7.8E-2</v>
      </c>
      <c r="P36" s="1">
        <v>74036</v>
      </c>
      <c r="Q36" s="1">
        <v>5564</v>
      </c>
      <c r="R36" t="s">
        <v>255</v>
      </c>
      <c r="S36">
        <v>910</v>
      </c>
      <c r="T36" s="1">
        <v>36777</v>
      </c>
      <c r="U36" t="s">
        <v>13</v>
      </c>
    </row>
    <row r="37" spans="2:21">
      <c r="B37">
        <f t="shared" si="0"/>
        <v>34</v>
      </c>
      <c r="C37">
        <v>7272</v>
      </c>
      <c r="D37" t="s">
        <v>53</v>
      </c>
      <c r="E37" s="27">
        <v>4.3900000000000002E-2</v>
      </c>
      <c r="F37">
        <v>90</v>
      </c>
      <c r="G37" s="25">
        <f>テーブル2[[#This Row],[配当利回り]]*テーブル2[[#This Row],[PER]]</f>
        <v>0.39246599999999998</v>
      </c>
      <c r="H37" s="14">
        <f>テーブル2[[#This Row],[配当性向]]*テーブル2[[#This Row],[ROE]]</f>
        <v>5.7260789399999998E-2</v>
      </c>
      <c r="I37">
        <v>8.94</v>
      </c>
      <c r="J37">
        <v>1.05</v>
      </c>
      <c r="K37" s="26">
        <f>テーブル2[[#This Row],[PER]]*テーブル2[[#This Row],[PBR]]</f>
        <v>9.3870000000000005</v>
      </c>
      <c r="L37">
        <v>267.35000000000002</v>
      </c>
      <c r="M37" s="3">
        <v>1947.15</v>
      </c>
      <c r="N37" s="2">
        <v>0.1459</v>
      </c>
      <c r="O37" s="2">
        <v>9.6799999999999997E-2</v>
      </c>
      <c r="P37" s="1">
        <v>1673137</v>
      </c>
      <c r="Q37" s="1">
        <v>140787</v>
      </c>
      <c r="R37" t="s">
        <v>302</v>
      </c>
      <c r="S37" s="1">
        <v>2048</v>
      </c>
      <c r="T37" s="1">
        <v>716827</v>
      </c>
      <c r="U37" t="s">
        <v>13</v>
      </c>
    </row>
    <row r="38" spans="2:21">
      <c r="B38">
        <f t="shared" si="0"/>
        <v>35</v>
      </c>
      <c r="C38">
        <v>6113</v>
      </c>
      <c r="D38" t="s">
        <v>60</v>
      </c>
      <c r="E38" s="27">
        <v>4.19E-2</v>
      </c>
      <c r="F38">
        <v>48</v>
      </c>
      <c r="G38" s="25">
        <f>テーブル2[[#This Row],[配当利回り]]*テーブル2[[#This Row],[PER]]</f>
        <v>0.51117999999999997</v>
      </c>
      <c r="H38" s="14">
        <f>テーブル2[[#This Row],[配当性向]]*テーブル2[[#This Row],[ROE]]</f>
        <v>3.8951915999999996E-2</v>
      </c>
      <c r="I38">
        <v>12.2</v>
      </c>
      <c r="J38">
        <v>0.93</v>
      </c>
      <c r="K38" s="26">
        <f>テーブル2[[#This Row],[PER]]*テーブル2[[#This Row],[PBR]]</f>
        <v>11.346</v>
      </c>
      <c r="L38">
        <v>91.82</v>
      </c>
      <c r="M38" s="3">
        <v>1226.99</v>
      </c>
      <c r="N38" s="2">
        <v>7.6200000000000004E-2</v>
      </c>
      <c r="O38" s="2">
        <v>8.5199999999999998E-2</v>
      </c>
      <c r="P38" s="1">
        <v>338175</v>
      </c>
      <c r="Q38" s="1">
        <v>45316</v>
      </c>
      <c r="R38" t="s">
        <v>255</v>
      </c>
      <c r="S38" s="1">
        <v>1146</v>
      </c>
      <c r="T38" s="1">
        <v>421860</v>
      </c>
      <c r="U38" t="s">
        <v>13</v>
      </c>
    </row>
    <row r="39" spans="2:21">
      <c r="B39">
        <f t="shared" si="0"/>
        <v>36</v>
      </c>
      <c r="C39">
        <v>4182</v>
      </c>
      <c r="D39" t="s">
        <v>44</v>
      </c>
      <c r="E39" s="27">
        <v>4.1700000000000001E-2</v>
      </c>
      <c r="F39">
        <v>70</v>
      </c>
      <c r="G39" s="25">
        <f>テーブル2[[#This Row],[配当利回り]]*テーブル2[[#This Row],[PER]]</f>
        <v>0.82315799999999995</v>
      </c>
      <c r="H39" s="14">
        <f>テーブル2[[#This Row],[配当性向]]*テーブル2[[#This Row],[ROE]]</f>
        <v>9.3346117199999995E-2</v>
      </c>
      <c r="I39">
        <v>19.739999999999998</v>
      </c>
      <c r="J39">
        <v>0.71</v>
      </c>
      <c r="K39" s="26">
        <f>テーブル2[[#This Row],[PER]]*テーブル2[[#This Row],[PBR]]</f>
        <v>14.015399999999998</v>
      </c>
      <c r="L39">
        <v>257.45999999999998</v>
      </c>
      <c r="M39" s="3">
        <v>2359.4299999999998</v>
      </c>
      <c r="N39" s="2">
        <v>0.1134</v>
      </c>
      <c r="O39" s="2">
        <v>8.6699999999999999E-2</v>
      </c>
      <c r="P39" s="1">
        <v>648986</v>
      </c>
      <c r="Q39" s="1">
        <v>41386</v>
      </c>
      <c r="R39" t="s">
        <v>255</v>
      </c>
      <c r="S39" s="1">
        <v>1677</v>
      </c>
      <c r="T39" s="1">
        <v>378565</v>
      </c>
      <c r="U39" t="s">
        <v>13</v>
      </c>
    </row>
    <row r="40" spans="2:21">
      <c r="B40">
        <f t="shared" si="0"/>
        <v>37</v>
      </c>
      <c r="C40">
        <v>7860</v>
      </c>
      <c r="D40" t="s">
        <v>54</v>
      </c>
      <c r="E40" s="27">
        <v>4.1399999999999999E-2</v>
      </c>
      <c r="F40">
        <v>50</v>
      </c>
      <c r="G40" s="25">
        <f>テーブル2[[#This Row],[配当利回り]]*テーブル2[[#This Row],[PER]]</f>
        <v>0.774594</v>
      </c>
      <c r="H40" s="14">
        <f>テーブル2[[#This Row],[配当性向]]*テーブル2[[#This Row],[ROE]]</f>
        <v>3.7567809000000001E-2</v>
      </c>
      <c r="I40">
        <v>18.71</v>
      </c>
      <c r="J40">
        <v>1.1399999999999999</v>
      </c>
      <c r="K40" s="26">
        <f>テーブル2[[#This Row],[PER]]*テーブル2[[#This Row],[PBR]]</f>
        <v>21.3294</v>
      </c>
      <c r="L40">
        <v>54.53</v>
      </c>
      <c r="M40" s="3">
        <v>1056.1300000000001</v>
      </c>
      <c r="N40" s="2">
        <v>4.8500000000000001E-2</v>
      </c>
      <c r="O40" s="2">
        <v>5.0500000000000003E-2</v>
      </c>
      <c r="P40" s="1">
        <v>160126</v>
      </c>
      <c r="Q40" s="1">
        <v>7089</v>
      </c>
      <c r="R40" t="s">
        <v>255</v>
      </c>
      <c r="S40" s="1">
        <v>1207</v>
      </c>
      <c r="T40" s="1">
        <v>54585</v>
      </c>
      <c r="U40" t="s">
        <v>13</v>
      </c>
    </row>
    <row r="41" spans="2:21">
      <c r="B41">
        <f t="shared" si="0"/>
        <v>38</v>
      </c>
      <c r="C41">
        <v>8893</v>
      </c>
      <c r="D41" t="s">
        <v>40</v>
      </c>
      <c r="E41" s="27">
        <v>4.1300000000000003E-2</v>
      </c>
      <c r="F41">
        <v>20</v>
      </c>
      <c r="G41" s="25">
        <f>テーブル2[[#This Row],[配当利回り]]*テーブル2[[#This Row],[PER]]</f>
        <v>0.30149000000000004</v>
      </c>
      <c r="H41" s="14">
        <f>テーブル2[[#This Row],[配当性向]]*テーブル2[[#This Row],[ROE]]</f>
        <v>7.2478196000000009E-2</v>
      </c>
      <c r="I41">
        <v>7.3</v>
      </c>
      <c r="J41">
        <v>1.69</v>
      </c>
      <c r="K41" s="26">
        <f>テーブル2[[#This Row],[PER]]*テーブル2[[#This Row],[PBR]]</f>
        <v>12.337</v>
      </c>
      <c r="L41">
        <v>58.63</v>
      </c>
      <c r="M41">
        <v>286.42</v>
      </c>
      <c r="N41" s="2">
        <v>0.2404</v>
      </c>
      <c r="O41" s="2">
        <v>7.7499999999999999E-2</v>
      </c>
      <c r="P41" s="1">
        <v>13122</v>
      </c>
      <c r="Q41" s="1">
        <v>1591</v>
      </c>
      <c r="R41" t="s">
        <v>255</v>
      </c>
      <c r="S41">
        <v>484</v>
      </c>
      <c r="T41" s="1">
        <v>9639</v>
      </c>
      <c r="U41" t="s">
        <v>41</v>
      </c>
    </row>
    <row r="42" spans="2:21">
      <c r="B42">
        <f t="shared" si="0"/>
        <v>39</v>
      </c>
      <c r="C42">
        <v>8591</v>
      </c>
      <c r="D42" t="s">
        <v>43</v>
      </c>
      <c r="E42" s="27">
        <v>4.1300000000000003E-2</v>
      </c>
      <c r="F42">
        <v>76</v>
      </c>
      <c r="G42" s="25">
        <f>テーブル2[[#This Row],[配当利回り]]*テーブル2[[#This Row],[PER]]</f>
        <v>0.32420500000000002</v>
      </c>
      <c r="H42" s="14">
        <f>テーブル2[[#This Row],[配当性向]]*テーブル2[[#This Row],[ROE]]</f>
        <v>3.7607780000000007E-2</v>
      </c>
      <c r="I42">
        <v>7.85</v>
      </c>
      <c r="J42">
        <v>0.8</v>
      </c>
      <c r="K42" s="26">
        <f>テーブル2[[#This Row],[PER]]*テーブル2[[#This Row],[PBR]]</f>
        <v>6.28</v>
      </c>
      <c r="L42">
        <v>252.92</v>
      </c>
      <c r="M42" s="3">
        <v>2310.9</v>
      </c>
      <c r="N42" s="2">
        <v>0.11600000000000001</v>
      </c>
      <c r="O42" s="2">
        <v>3.3500000000000002E-2</v>
      </c>
      <c r="P42" s="1">
        <v>2434864</v>
      </c>
      <c r="Q42" s="1">
        <v>329438</v>
      </c>
      <c r="R42" t="s">
        <v>255</v>
      </c>
      <c r="S42" s="1">
        <v>1840</v>
      </c>
      <c r="T42" s="1">
        <v>2437318</v>
      </c>
      <c r="U42" t="s">
        <v>13</v>
      </c>
    </row>
    <row r="43" spans="2:21">
      <c r="B43">
        <f t="shared" si="0"/>
        <v>40</v>
      </c>
      <c r="C43">
        <v>8031</v>
      </c>
      <c r="D43" t="s">
        <v>52</v>
      </c>
      <c r="E43" s="27">
        <v>4.1300000000000003E-2</v>
      </c>
      <c r="F43">
        <v>80</v>
      </c>
      <c r="G43" s="25">
        <f>テーブル2[[#This Row],[配当利回り]]*テーブル2[[#This Row],[PER]]</f>
        <v>0.30892400000000003</v>
      </c>
      <c r="H43" s="14">
        <f>テーブル2[[#This Row],[配当性向]]*テーブル2[[#This Row],[ROE]]</f>
        <v>3.1077754400000001E-2</v>
      </c>
      <c r="I43">
        <v>7.48</v>
      </c>
      <c r="J43">
        <v>0.8</v>
      </c>
      <c r="K43" s="26">
        <f>テーブル2[[#This Row],[PER]]*テーブル2[[#This Row],[PBR]]</f>
        <v>5.9840000000000009</v>
      </c>
      <c r="L43">
        <v>238.33</v>
      </c>
      <c r="M43" s="3">
        <v>2422.25</v>
      </c>
      <c r="N43" s="2">
        <v>0.10059999999999999</v>
      </c>
      <c r="O43" s="2">
        <v>5.0299999999999997E-2</v>
      </c>
      <c r="P43" s="1">
        <v>6957524</v>
      </c>
      <c r="Q43" s="1">
        <v>259789</v>
      </c>
      <c r="R43" t="s">
        <v>255</v>
      </c>
      <c r="S43" s="1">
        <v>1937</v>
      </c>
      <c r="T43" s="1">
        <v>3375581</v>
      </c>
      <c r="U43" t="s">
        <v>13</v>
      </c>
    </row>
    <row r="44" spans="2:21">
      <c r="B44">
        <f t="shared" si="0"/>
        <v>41</v>
      </c>
      <c r="C44">
        <v>8725</v>
      </c>
      <c r="D44" t="s">
        <v>46</v>
      </c>
      <c r="E44" s="27">
        <v>4.1099999999999998E-2</v>
      </c>
      <c r="F44">
        <v>150</v>
      </c>
      <c r="G44" s="25">
        <f>テーブル2[[#This Row],[配当利回り]]*テーブル2[[#This Row],[PER]]</f>
        <v>0.435249</v>
      </c>
      <c r="H44" s="14">
        <f>テーブル2[[#This Row],[配当性向]]*テーブル2[[#This Row],[ROE]]</f>
        <v>2.9466357299999999E-2</v>
      </c>
      <c r="I44">
        <v>10.59</v>
      </c>
      <c r="J44">
        <v>0.72</v>
      </c>
      <c r="K44" s="26">
        <f>テーブル2[[#This Row],[PER]]*テーブル2[[#This Row],[PBR]]</f>
        <v>7.6247999999999996</v>
      </c>
      <c r="L44">
        <v>328.72</v>
      </c>
      <c r="M44" s="3">
        <v>5060.76</v>
      </c>
      <c r="N44" s="2">
        <v>6.7699999999999996E-2</v>
      </c>
      <c r="O44" s="2">
        <v>1.2800000000000001E-2</v>
      </c>
      <c r="P44" s="1">
        <v>5500438</v>
      </c>
      <c r="Q44" t="s">
        <v>28</v>
      </c>
      <c r="R44" t="s">
        <v>255</v>
      </c>
      <c r="S44" s="1">
        <v>3651</v>
      </c>
      <c r="T44" s="1">
        <v>2166108</v>
      </c>
      <c r="U44" t="s">
        <v>13</v>
      </c>
    </row>
    <row r="45" spans="2:21">
      <c r="B45">
        <f t="shared" si="0"/>
        <v>42</v>
      </c>
      <c r="C45">
        <v>5108</v>
      </c>
      <c r="D45" t="s">
        <v>57</v>
      </c>
      <c r="E45" s="27">
        <v>4.1000000000000002E-2</v>
      </c>
      <c r="F45">
        <v>160</v>
      </c>
      <c r="G45" s="25">
        <f>テーブル2[[#This Row],[配当利回り]]*テーブル2[[#This Row],[PER]]</f>
        <v>0.42312000000000005</v>
      </c>
      <c r="H45" s="14">
        <f>テーブル2[[#This Row],[配当性向]]*テーブル2[[#This Row],[ROE]]</f>
        <v>5.2297632000000004E-2</v>
      </c>
      <c r="I45">
        <v>10.32</v>
      </c>
      <c r="J45">
        <v>1.25</v>
      </c>
      <c r="K45" s="26">
        <f>テーブル2[[#This Row],[PER]]*テーブル2[[#This Row],[PBR]]</f>
        <v>12.9</v>
      </c>
      <c r="L45">
        <v>387.95</v>
      </c>
      <c r="M45" s="3">
        <v>3115.88</v>
      </c>
      <c r="N45" s="2">
        <v>0.1236</v>
      </c>
      <c r="O45" s="2">
        <v>9.74E-2</v>
      </c>
      <c r="P45" s="1">
        <v>3650111</v>
      </c>
      <c r="Q45" s="1">
        <v>402732</v>
      </c>
      <c r="R45" t="s">
        <v>302</v>
      </c>
      <c r="S45" s="1">
        <v>3898</v>
      </c>
      <c r="T45" s="1">
        <v>2781996</v>
      </c>
      <c r="U45" t="s">
        <v>13</v>
      </c>
    </row>
    <row r="46" spans="2:21">
      <c r="B46">
        <f t="shared" si="0"/>
        <v>43</v>
      </c>
      <c r="C46">
        <v>8892</v>
      </c>
      <c r="D46" t="s">
        <v>61</v>
      </c>
      <c r="E46" s="27">
        <v>4.0599999999999997E-2</v>
      </c>
      <c r="F46">
        <v>38</v>
      </c>
      <c r="G46" s="25">
        <f>テーブル2[[#This Row],[配当利回り]]*テーブル2[[#This Row],[PER]]</f>
        <v>0.30612400000000001</v>
      </c>
      <c r="H46" s="14">
        <f>テーブル2[[#This Row],[配当性向]]*テーブル2[[#This Row],[ROE]]</f>
        <v>8.1980007199999996E-2</v>
      </c>
      <c r="I46">
        <v>7.54</v>
      </c>
      <c r="J46">
        <v>1.91</v>
      </c>
      <c r="K46" s="26">
        <f>テーブル2[[#This Row],[PER]]*テーブル2[[#This Row],[PBR]]</f>
        <v>14.401399999999999</v>
      </c>
      <c r="L46">
        <v>119.17</v>
      </c>
      <c r="M46">
        <v>490.08</v>
      </c>
      <c r="N46" s="2">
        <v>0.26779999999999998</v>
      </c>
      <c r="O46" s="2">
        <v>9.74E-2</v>
      </c>
      <c r="P46" s="1">
        <v>72106</v>
      </c>
      <c r="Q46" s="1">
        <v>12912</v>
      </c>
      <c r="R46" t="s">
        <v>319</v>
      </c>
      <c r="S46">
        <v>936</v>
      </c>
      <c r="T46" s="1">
        <v>67244</v>
      </c>
      <c r="U46" t="s">
        <v>13</v>
      </c>
    </row>
    <row r="47" spans="2:21">
      <c r="B47">
        <f t="shared" si="0"/>
        <v>44</v>
      </c>
      <c r="C47">
        <v>8570</v>
      </c>
      <c r="D47" t="s">
        <v>56</v>
      </c>
      <c r="E47" s="27">
        <v>4.0099999999999997E-2</v>
      </c>
      <c r="F47">
        <v>68</v>
      </c>
      <c r="G47" s="25">
        <f>テーブル2[[#This Row],[配当利回り]]*テーブル2[[#This Row],[PER]]</f>
        <v>0.38597103918228282</v>
      </c>
      <c r="H47" s="14">
        <f>テーブル2[[#This Row],[配当性向]]*テーブル2[[#This Row],[ROE]]</f>
        <v>4.0526959114139692E-2</v>
      </c>
      <c r="I47" s="16">
        <f>テーブル2[[#This Row],[株価]]/テーブル2[[#This Row],[EPS]]</f>
        <v>9.6252129471890981</v>
      </c>
      <c r="J47">
        <v>0.96</v>
      </c>
      <c r="K47" s="26">
        <f>テーブル2[[#This Row],[PER]]*テーブル2[[#This Row],[PBR]]</f>
        <v>9.2402044293015333</v>
      </c>
      <c r="L47">
        <v>176.1</v>
      </c>
      <c r="M47" s="3">
        <v>1758.86</v>
      </c>
      <c r="N47" s="2">
        <v>0.105</v>
      </c>
      <c r="O47" s="2">
        <v>1.38E-2</v>
      </c>
      <c r="P47" s="1">
        <v>439001</v>
      </c>
      <c r="Q47" t="s">
        <v>28</v>
      </c>
      <c r="R47" t="s">
        <v>255</v>
      </c>
      <c r="S47" s="1">
        <v>1695</v>
      </c>
      <c r="T47" s="1">
        <v>366137</v>
      </c>
      <c r="U47" t="s">
        <v>13</v>
      </c>
    </row>
    <row r="48" spans="2:21">
      <c r="B48">
        <f t="shared" si="0"/>
        <v>45</v>
      </c>
      <c r="C48">
        <v>2763</v>
      </c>
      <c r="D48" t="s">
        <v>48</v>
      </c>
      <c r="E48" s="27">
        <v>3.9699999999999999E-2</v>
      </c>
      <c r="F48">
        <v>59</v>
      </c>
      <c r="G48" s="25">
        <f>テーブル2[[#This Row],[配当利回り]]*テーブル2[[#This Row],[PER]]</f>
        <v>0.50220500000000001</v>
      </c>
      <c r="H48" s="14">
        <f>テーブル2[[#This Row],[配当性向]]*テーブル2[[#This Row],[ROE]]</f>
        <v>0.13574601149999999</v>
      </c>
      <c r="I48">
        <v>12.65</v>
      </c>
      <c r="J48">
        <v>3.14</v>
      </c>
      <c r="K48" s="26">
        <f>テーブル2[[#This Row],[PER]]*テーブル2[[#This Row],[PBR]]</f>
        <v>39.721000000000004</v>
      </c>
      <c r="L48">
        <v>113.68</v>
      </c>
      <c r="M48">
        <v>473.92</v>
      </c>
      <c r="N48" s="2">
        <v>0.27029999999999998</v>
      </c>
      <c r="O48" s="2">
        <v>0.20030000000000001</v>
      </c>
      <c r="P48" s="1">
        <v>45833</v>
      </c>
      <c r="Q48" s="1">
        <v>5666</v>
      </c>
      <c r="R48" t="s">
        <v>255</v>
      </c>
      <c r="S48" s="1">
        <v>1488</v>
      </c>
      <c r="T48" s="1">
        <v>49494</v>
      </c>
      <c r="U48" t="s">
        <v>41</v>
      </c>
    </row>
    <row r="49" spans="2:21">
      <c r="B49">
        <f t="shared" si="0"/>
        <v>46</v>
      </c>
      <c r="C49">
        <v>4928</v>
      </c>
      <c r="D49" t="s">
        <v>79</v>
      </c>
      <c r="E49" s="27">
        <v>3.9699999999999999E-2</v>
      </c>
      <c r="F49">
        <v>200</v>
      </c>
      <c r="G49" s="25">
        <f>テーブル2[[#This Row],[配当利回り]]*テーブル2[[#This Row],[PER]]</f>
        <v>0.803925</v>
      </c>
      <c r="H49" s="14">
        <f>テーブル2[[#This Row],[配当性向]]*テーブル2[[#This Row],[ROE]]</f>
        <v>0.11110243499999999</v>
      </c>
      <c r="I49">
        <v>20.25</v>
      </c>
      <c r="J49">
        <v>3.63</v>
      </c>
      <c r="K49" s="26">
        <f>テーブル2[[#This Row],[PER]]*テーブル2[[#This Row],[PBR]]</f>
        <v>73.507499999999993</v>
      </c>
      <c r="L49">
        <v>211.57</v>
      </c>
      <c r="M49" s="3">
        <v>1390.13</v>
      </c>
      <c r="N49" s="2">
        <v>0.13819999999999999</v>
      </c>
      <c r="O49" s="2">
        <v>0.1474</v>
      </c>
      <c r="P49" s="1">
        <v>59252</v>
      </c>
      <c r="Q49" s="1">
        <v>11992</v>
      </c>
      <c r="R49" t="s">
        <v>318</v>
      </c>
      <c r="S49" s="1">
        <v>5040</v>
      </c>
      <c r="T49" s="1">
        <v>172149</v>
      </c>
      <c r="U49" t="s">
        <v>13</v>
      </c>
    </row>
    <row r="50" spans="2:21">
      <c r="B50">
        <f t="shared" si="0"/>
        <v>47</v>
      </c>
      <c r="C50">
        <v>8898</v>
      </c>
      <c r="D50" t="s">
        <v>58</v>
      </c>
      <c r="E50" s="27">
        <v>3.95E-2</v>
      </c>
      <c r="F50">
        <v>50</v>
      </c>
      <c r="G50" s="25">
        <f>テーブル2[[#This Row],[配当利回り]]*テーブル2[[#This Row],[PER]]</f>
        <v>0.62173</v>
      </c>
      <c r="H50" s="14">
        <f>テーブル2[[#This Row],[配当性向]]*テーブル2[[#This Row],[ROE]]</f>
        <v>8.6482642999999998E-2</v>
      </c>
      <c r="I50">
        <v>15.74</v>
      </c>
      <c r="J50">
        <v>2.17</v>
      </c>
      <c r="K50" s="26">
        <f>テーブル2[[#This Row],[PER]]*テーブル2[[#This Row],[PBR]]</f>
        <v>34.155799999999999</v>
      </c>
      <c r="L50">
        <v>77.06</v>
      </c>
      <c r="M50">
        <v>583.69000000000005</v>
      </c>
      <c r="N50" s="2">
        <v>0.1391</v>
      </c>
      <c r="O50" s="2">
        <v>0.18909999999999999</v>
      </c>
      <c r="P50" s="1">
        <v>4151</v>
      </c>
      <c r="Q50" s="1">
        <v>1207</v>
      </c>
      <c r="R50" t="s">
        <v>255</v>
      </c>
      <c r="S50" s="1">
        <v>1265</v>
      </c>
      <c r="T50" s="1">
        <v>14326</v>
      </c>
      <c r="U50" t="s">
        <v>41</v>
      </c>
    </row>
    <row r="51" spans="2:21">
      <c r="B51">
        <f t="shared" si="0"/>
        <v>48</v>
      </c>
      <c r="C51">
        <v>8897</v>
      </c>
      <c r="D51" t="s">
        <v>64</v>
      </c>
      <c r="E51" s="27">
        <v>3.9399999999999998E-2</v>
      </c>
      <c r="F51">
        <v>19</v>
      </c>
      <c r="G51" s="25">
        <f>テーブル2[[#This Row],[配当利回り]]*テーブル2[[#This Row],[PER]]</f>
        <v>0.25728200000000001</v>
      </c>
      <c r="H51" s="14">
        <f>テーブル2[[#This Row],[配当性向]]*テーブル2[[#This Row],[ROE]]</f>
        <v>3.6714141399999997E-2</v>
      </c>
      <c r="I51">
        <v>6.53</v>
      </c>
      <c r="J51">
        <v>1.05</v>
      </c>
      <c r="K51" s="26">
        <f>テーブル2[[#This Row],[PER]]*テーブル2[[#This Row],[PBR]]</f>
        <v>6.8565000000000005</v>
      </c>
      <c r="L51">
        <v>59.33</v>
      </c>
      <c r="M51">
        <v>460.36</v>
      </c>
      <c r="N51" s="2">
        <v>0.14269999999999999</v>
      </c>
      <c r="O51" s="2">
        <v>4.9799999999999997E-2</v>
      </c>
      <c r="P51" s="1">
        <v>132005</v>
      </c>
      <c r="Q51" s="1">
        <v>10046</v>
      </c>
      <c r="R51" t="s">
        <v>255</v>
      </c>
      <c r="S51">
        <v>482</v>
      </c>
      <c r="T51" s="1">
        <v>58322</v>
      </c>
      <c r="U51" t="s">
        <v>13</v>
      </c>
    </row>
    <row r="52" spans="2:21">
      <c r="B52">
        <f t="shared" si="0"/>
        <v>49</v>
      </c>
      <c r="C52">
        <v>1720</v>
      </c>
      <c r="D52" t="s">
        <v>59</v>
      </c>
      <c r="E52" s="27">
        <v>3.9199999999999999E-2</v>
      </c>
      <c r="F52">
        <v>30</v>
      </c>
      <c r="G52" s="25">
        <f>テーブル2[[#This Row],[配当利回り]]*テーブル2[[#This Row],[PER]]</f>
        <v>0.251664</v>
      </c>
      <c r="H52" s="14">
        <f>テーブル2[[#This Row],[配当性向]]*テーブル2[[#This Row],[ROE]]</f>
        <v>4.5475684799999999E-2</v>
      </c>
      <c r="I52">
        <v>6.42</v>
      </c>
      <c r="J52">
        <v>0.81</v>
      </c>
      <c r="K52" s="26">
        <f>テーブル2[[#This Row],[PER]]*テーブル2[[#This Row],[PBR]]</f>
        <v>5.2002000000000006</v>
      </c>
      <c r="L52">
        <v>145.37</v>
      </c>
      <c r="M52">
        <v>944.22</v>
      </c>
      <c r="N52" s="2">
        <v>0.1807</v>
      </c>
      <c r="O52" s="2">
        <v>8.8599999999999998E-2</v>
      </c>
      <c r="P52" s="1">
        <v>331437</v>
      </c>
      <c r="Q52" s="1">
        <v>21987</v>
      </c>
      <c r="R52" t="s">
        <v>255</v>
      </c>
      <c r="S52">
        <v>765</v>
      </c>
      <c r="T52" s="1">
        <v>81672</v>
      </c>
      <c r="U52" t="s">
        <v>13</v>
      </c>
    </row>
    <row r="53" spans="2:21">
      <c r="B53">
        <f t="shared" si="0"/>
        <v>50</v>
      </c>
      <c r="C53">
        <v>9437</v>
      </c>
      <c r="D53" t="s">
        <v>55</v>
      </c>
      <c r="E53" s="27">
        <v>3.8899999999999997E-2</v>
      </c>
      <c r="F53">
        <v>120</v>
      </c>
      <c r="G53" s="25">
        <f>テーブル2[[#This Row],[配当利回り]]*テーブル2[[#This Row],[PER]]</f>
        <v>0.68891899999999995</v>
      </c>
      <c r="H53" s="14">
        <f>テーブル2[[#This Row],[配当性向]]*テーブル2[[#This Row],[ROE]]</f>
        <v>8.2739171899999991E-2</v>
      </c>
      <c r="I53">
        <v>17.71</v>
      </c>
      <c r="J53">
        <v>1.88</v>
      </c>
      <c r="K53" s="26">
        <f>テーブル2[[#This Row],[PER]]*テーブル2[[#This Row],[PBR]]</f>
        <v>33.294800000000002</v>
      </c>
      <c r="L53">
        <v>187.79</v>
      </c>
      <c r="M53" s="3">
        <v>1641.68</v>
      </c>
      <c r="N53" s="2">
        <v>0.1201</v>
      </c>
      <c r="O53" s="2">
        <v>0.13289999999999999</v>
      </c>
      <c r="P53" s="1">
        <v>4840849</v>
      </c>
      <c r="Q53" s="1">
        <v>1013645</v>
      </c>
      <c r="R53" t="s">
        <v>255</v>
      </c>
      <c r="S53" s="1">
        <v>3084</v>
      </c>
      <c r="T53" s="1">
        <v>10285853</v>
      </c>
      <c r="U53" t="s">
        <v>13</v>
      </c>
    </row>
    <row r="54" spans="2:21">
      <c r="B54">
        <f t="shared" si="0"/>
        <v>51</v>
      </c>
      <c r="C54">
        <v>9412</v>
      </c>
      <c r="D54" t="s">
        <v>66</v>
      </c>
      <c r="E54" s="27">
        <v>3.8899999999999997E-2</v>
      </c>
      <c r="F54">
        <v>18</v>
      </c>
      <c r="G54" s="25">
        <f>テーブル2[[#This Row],[配当利回り]]*テーブル2[[#This Row],[PER]]</f>
        <v>0.53487499999999999</v>
      </c>
      <c r="H54" s="14">
        <f>テーブル2[[#This Row],[配当性向]]*テーブル2[[#This Row],[ROE]]</f>
        <v>2.3641475000000002E-2</v>
      </c>
      <c r="I54">
        <v>13.75</v>
      </c>
      <c r="J54">
        <v>0.61</v>
      </c>
      <c r="K54" s="26">
        <f>テーブル2[[#This Row],[PER]]*テーブル2[[#This Row],[PBR]]</f>
        <v>8.3874999999999993</v>
      </c>
      <c r="L54">
        <v>32.6</v>
      </c>
      <c r="M54">
        <v>754.1</v>
      </c>
      <c r="N54" s="2">
        <v>4.4200000000000003E-2</v>
      </c>
      <c r="O54" s="2">
        <v>4.53E-2</v>
      </c>
      <c r="P54" s="1">
        <v>164014</v>
      </c>
      <c r="Q54" s="1">
        <v>15290</v>
      </c>
      <c r="R54" t="s">
        <v>255</v>
      </c>
      <c r="S54">
        <v>463</v>
      </c>
      <c r="T54" s="1">
        <v>137515</v>
      </c>
      <c r="U54" t="s">
        <v>13</v>
      </c>
    </row>
    <row r="55" spans="2:21">
      <c r="B55">
        <f t="shared" si="0"/>
        <v>52</v>
      </c>
      <c r="C55">
        <v>9640</v>
      </c>
      <c r="D55" t="s">
        <v>67</v>
      </c>
      <c r="E55" s="27">
        <v>3.8600000000000002E-2</v>
      </c>
      <c r="F55">
        <v>85</v>
      </c>
      <c r="G55" s="25">
        <f>テーブル2[[#This Row],[配当利回り]]*テーブル2[[#This Row],[PER]]</f>
        <v>0.65504200000000001</v>
      </c>
      <c r="H55" s="14">
        <f>テーブル2[[#This Row],[配当性向]]*テーブル2[[#This Row],[ROE]]</f>
        <v>0.10827844260000001</v>
      </c>
      <c r="I55">
        <v>16.97</v>
      </c>
      <c r="J55">
        <v>2.61</v>
      </c>
      <c r="K55" s="26">
        <f>テーブル2[[#This Row],[PER]]*テーブル2[[#This Row],[PBR]]</f>
        <v>44.291699999999992</v>
      </c>
      <c r="L55">
        <v>125.56</v>
      </c>
      <c r="M55">
        <v>841.38</v>
      </c>
      <c r="N55" s="2">
        <v>0.1653</v>
      </c>
      <c r="O55" s="2">
        <v>0.1128</v>
      </c>
      <c r="P55" s="1">
        <v>23641</v>
      </c>
      <c r="Q55" s="1">
        <v>2332</v>
      </c>
      <c r="R55" t="s">
        <v>255</v>
      </c>
      <c r="S55" s="1">
        <v>2200</v>
      </c>
      <c r="T55" s="1">
        <v>35640</v>
      </c>
      <c r="U55" t="s">
        <v>41</v>
      </c>
    </row>
    <row r="56" spans="2:21">
      <c r="B56">
        <f t="shared" si="0"/>
        <v>53</v>
      </c>
      <c r="C56">
        <v>8885</v>
      </c>
      <c r="D56" t="s">
        <v>76</v>
      </c>
      <c r="E56" s="27">
        <v>3.8600000000000002E-2</v>
      </c>
      <c r="F56">
        <v>45</v>
      </c>
      <c r="G56" s="25">
        <f>テーブル2[[#This Row],[配当利回り]]*テーブル2[[#This Row],[PER]]</f>
        <v>0.19029799999999999</v>
      </c>
      <c r="H56" s="14">
        <f>テーブル2[[#This Row],[配当性向]]*テーブル2[[#This Row],[ROE]]</f>
        <v>4.0856980600000002E-2</v>
      </c>
      <c r="I56">
        <v>4.93</v>
      </c>
      <c r="J56">
        <v>1.64</v>
      </c>
      <c r="K56" s="26">
        <f>テーブル2[[#This Row],[PER]]*テーブル2[[#This Row],[PBR]]</f>
        <v>8.0851999999999986</v>
      </c>
      <c r="L56">
        <v>118.4</v>
      </c>
      <c r="M56">
        <v>710.51</v>
      </c>
      <c r="N56" s="2">
        <v>0.2147</v>
      </c>
      <c r="O56" s="2">
        <v>5.8799999999999998E-2</v>
      </c>
      <c r="P56" s="1">
        <v>7720</v>
      </c>
      <c r="Q56" s="1">
        <v>1196</v>
      </c>
      <c r="R56" t="s">
        <v>302</v>
      </c>
      <c r="S56" s="1">
        <v>1166</v>
      </c>
      <c r="T56" s="1">
        <v>6151</v>
      </c>
      <c r="U56" t="s">
        <v>77</v>
      </c>
    </row>
    <row r="57" spans="2:21">
      <c r="B57">
        <f t="shared" si="0"/>
        <v>54</v>
      </c>
      <c r="C57">
        <v>9422</v>
      </c>
      <c r="D57" t="s">
        <v>68</v>
      </c>
      <c r="E57" s="27">
        <v>3.7999999999999999E-2</v>
      </c>
      <c r="F57">
        <v>60</v>
      </c>
      <c r="G57" s="25">
        <f>テーブル2[[#This Row],[配当利回り]]*テーブル2[[#This Row],[PER]]</f>
        <v>0.38912000000000002</v>
      </c>
      <c r="H57" s="14">
        <f>テーブル2[[#This Row],[配当性向]]*テーブル2[[#This Row],[ROE]]</f>
        <v>6.7084288000000006E-2</v>
      </c>
      <c r="I57">
        <v>10.24</v>
      </c>
      <c r="J57">
        <v>1.59</v>
      </c>
      <c r="K57" s="26">
        <f>テーブル2[[#This Row],[PER]]*テーブル2[[#This Row],[PBR]]</f>
        <v>16.281600000000001</v>
      </c>
      <c r="L57">
        <v>154.72</v>
      </c>
      <c r="M57">
        <v>993.32</v>
      </c>
      <c r="N57" s="2">
        <v>0.1724</v>
      </c>
      <c r="O57" s="2">
        <v>0.1032</v>
      </c>
      <c r="P57" s="1">
        <v>263925</v>
      </c>
      <c r="Q57" s="1">
        <v>10277</v>
      </c>
      <c r="R57" t="s">
        <v>255</v>
      </c>
      <c r="S57" s="1">
        <v>1579</v>
      </c>
      <c r="T57" s="1">
        <v>70641</v>
      </c>
      <c r="U57" t="s">
        <v>13</v>
      </c>
    </row>
    <row r="58" spans="2:21">
      <c r="B58">
        <f t="shared" si="0"/>
        <v>55</v>
      </c>
      <c r="C58">
        <v>6141</v>
      </c>
      <c r="D58" t="s">
        <v>72</v>
      </c>
      <c r="E58" s="27">
        <v>3.7999999999999999E-2</v>
      </c>
      <c r="F58">
        <v>60</v>
      </c>
      <c r="G58" s="25">
        <f>テーブル2[[#This Row],[配当利回り]]*テーブル2[[#This Row],[PER]]</f>
        <v>0.37544</v>
      </c>
      <c r="H58" s="14">
        <f>テーブル2[[#This Row],[配当性向]]*テーブル2[[#This Row],[ROE]]</f>
        <v>6.3561991999999998E-2</v>
      </c>
      <c r="I58">
        <v>9.8800000000000008</v>
      </c>
      <c r="J58">
        <v>1.67</v>
      </c>
      <c r="K58" s="26">
        <f>テーブル2[[#This Row],[PER]]*テーブル2[[#This Row],[PBR]]</f>
        <v>16.499600000000001</v>
      </c>
      <c r="L58">
        <v>144.09</v>
      </c>
      <c r="M58">
        <v>945.52</v>
      </c>
      <c r="N58" s="2">
        <v>0.16930000000000001</v>
      </c>
      <c r="O58" s="2">
        <v>5.7099999999999998E-2</v>
      </c>
      <c r="P58" s="1">
        <v>501248</v>
      </c>
      <c r="Q58" s="1">
        <v>36261</v>
      </c>
      <c r="R58" t="s">
        <v>302</v>
      </c>
      <c r="S58" s="1">
        <v>1581</v>
      </c>
      <c r="T58" s="1">
        <v>199133</v>
      </c>
      <c r="U58" t="s">
        <v>13</v>
      </c>
    </row>
    <row r="59" spans="2:21">
      <c r="B59">
        <f t="shared" si="0"/>
        <v>56</v>
      </c>
      <c r="C59">
        <v>8766</v>
      </c>
      <c r="D59" t="s">
        <v>69</v>
      </c>
      <c r="E59" s="27">
        <v>3.7499999999999999E-2</v>
      </c>
      <c r="F59">
        <v>225</v>
      </c>
      <c r="G59" s="25">
        <f>テーブル2[[#This Row],[配当利回り]]*テーブル2[[#This Row],[PER]]</f>
        <v>0.48787499999999995</v>
      </c>
      <c r="H59" s="14">
        <f>テーブル2[[#This Row],[配当性向]]*テーブル2[[#This Row],[ROE]]</f>
        <v>3.6297899999999994E-2</v>
      </c>
      <c r="I59">
        <v>13.01</v>
      </c>
      <c r="J59">
        <v>1.1599999999999999</v>
      </c>
      <c r="K59" s="26">
        <f>テーブル2[[#This Row],[PER]]*テーブル2[[#This Row],[PBR]]</f>
        <v>15.091599999999998</v>
      </c>
      <c r="L59">
        <v>383.01</v>
      </c>
      <c r="M59" s="3">
        <v>5195.78</v>
      </c>
      <c r="N59" s="2">
        <v>7.4399999999999994E-2</v>
      </c>
      <c r="O59" s="2">
        <v>1.83E-2</v>
      </c>
      <c r="P59" s="1">
        <v>5476720</v>
      </c>
      <c r="Q59" t="s">
        <v>28</v>
      </c>
      <c r="R59" t="s">
        <v>255</v>
      </c>
      <c r="S59" s="1">
        <v>6002</v>
      </c>
      <c r="T59" s="1">
        <v>4261420</v>
      </c>
      <c r="U59" t="s">
        <v>13</v>
      </c>
    </row>
    <row r="60" spans="2:21">
      <c r="B60">
        <f t="shared" si="0"/>
        <v>57</v>
      </c>
      <c r="C60">
        <v>8096</v>
      </c>
      <c r="D60" t="s">
        <v>71</v>
      </c>
      <c r="E60" s="27">
        <v>3.7400000000000003E-2</v>
      </c>
      <c r="F60">
        <v>130</v>
      </c>
      <c r="G60" s="25">
        <f>テーブル2[[#This Row],[配当利回り]]*テーブル2[[#This Row],[PER]]</f>
        <v>0.54753600000000002</v>
      </c>
      <c r="H60" s="14">
        <f>テーブル2[[#This Row],[配当性向]]*テーブル2[[#This Row],[ROE]]</f>
        <v>7.7476344000000003E-2</v>
      </c>
      <c r="I60">
        <v>14.64</v>
      </c>
      <c r="J60">
        <v>1.99</v>
      </c>
      <c r="K60" s="26">
        <f>テーブル2[[#This Row],[PER]]*テーブル2[[#This Row],[PBR]]</f>
        <v>29.133600000000001</v>
      </c>
      <c r="L60">
        <v>235.66</v>
      </c>
      <c r="M60" s="3">
        <v>1750.86</v>
      </c>
      <c r="N60" s="2">
        <v>0.14149999999999999</v>
      </c>
      <c r="O60" s="2">
        <v>0.1535</v>
      </c>
      <c r="P60" s="1">
        <v>67396</v>
      </c>
      <c r="Q60" s="1">
        <v>10074</v>
      </c>
      <c r="R60" t="s">
        <v>255</v>
      </c>
      <c r="S60" s="1">
        <v>3480</v>
      </c>
      <c r="T60" s="1">
        <v>99646</v>
      </c>
      <c r="U60" t="s">
        <v>13</v>
      </c>
    </row>
    <row r="61" spans="2:21">
      <c r="B61">
        <f t="shared" si="0"/>
        <v>58</v>
      </c>
      <c r="C61">
        <v>6724</v>
      </c>
      <c r="D61" t="s">
        <v>63</v>
      </c>
      <c r="E61" s="27">
        <v>3.7199999999999997E-2</v>
      </c>
      <c r="F61">
        <v>62</v>
      </c>
      <c r="G61" s="25">
        <f>テーブル2[[#This Row],[配当利回り]]*テーブル2[[#This Row],[PER]]</f>
        <v>0.79793999999999987</v>
      </c>
      <c r="H61" s="14">
        <f>テーブル2[[#This Row],[配当性向]]*テーブル2[[#This Row],[ROE]]</f>
        <v>8.1389879999999984E-2</v>
      </c>
      <c r="I61">
        <v>21.45</v>
      </c>
      <c r="J61">
        <v>1.08</v>
      </c>
      <c r="K61" s="26">
        <f>テーブル2[[#This Row],[PER]]*テーブル2[[#This Row],[PBR]]</f>
        <v>23.166</v>
      </c>
      <c r="L61">
        <v>152.49</v>
      </c>
      <c r="M61" s="3">
        <v>1537.31</v>
      </c>
      <c r="N61" s="2">
        <v>0.10199999999999999</v>
      </c>
      <c r="O61" s="2">
        <v>6.9500000000000006E-2</v>
      </c>
      <c r="P61" s="1">
        <v>1089676</v>
      </c>
      <c r="Q61" s="1">
        <v>71355</v>
      </c>
      <c r="R61" t="s">
        <v>255</v>
      </c>
      <c r="S61" s="1">
        <v>1665</v>
      </c>
      <c r="T61" s="1">
        <v>665392</v>
      </c>
      <c r="U61" t="s">
        <v>13</v>
      </c>
    </row>
    <row r="62" spans="2:21">
      <c r="B62">
        <f t="shared" si="0"/>
        <v>59</v>
      </c>
      <c r="C62">
        <v>6889</v>
      </c>
      <c r="D62" t="s">
        <v>51</v>
      </c>
      <c r="E62" s="27">
        <v>3.7199999999999997E-2</v>
      </c>
      <c r="F62">
        <v>180</v>
      </c>
      <c r="G62" s="25">
        <f>テーブル2[[#This Row],[配当利回り]]*テーブル2[[#This Row],[PER]]</f>
        <v>0.32326799999999994</v>
      </c>
      <c r="H62" s="14">
        <f>テーブル2[[#This Row],[配当性向]]*テーブル2[[#This Row],[ROE]]</f>
        <v>3.4072447199999994E-2</v>
      </c>
      <c r="I62">
        <v>8.69</v>
      </c>
      <c r="J62">
        <v>0.87</v>
      </c>
      <c r="K62" s="26">
        <f>テーブル2[[#This Row],[PER]]*テーブル2[[#This Row],[PBR]]</f>
        <v>7.5602999999999998</v>
      </c>
      <c r="L62">
        <v>549.62</v>
      </c>
      <c r="M62" s="3">
        <v>5584.17</v>
      </c>
      <c r="N62" s="2">
        <v>0.10539999999999999</v>
      </c>
      <c r="O62" s="2">
        <v>0.12089999999999999</v>
      </c>
      <c r="P62" s="1">
        <v>36831</v>
      </c>
      <c r="Q62" s="1">
        <v>4861</v>
      </c>
      <c r="R62" t="s">
        <v>255</v>
      </c>
      <c r="S62" s="1">
        <v>4835</v>
      </c>
      <c r="T62" s="1">
        <v>29494</v>
      </c>
      <c r="U62" t="s">
        <v>41</v>
      </c>
    </row>
    <row r="63" spans="2:21">
      <c r="B63">
        <f t="shared" si="0"/>
        <v>60</v>
      </c>
      <c r="C63">
        <v>8871</v>
      </c>
      <c r="D63" t="s">
        <v>82</v>
      </c>
      <c r="E63" s="27">
        <v>3.7199999999999997E-2</v>
      </c>
      <c r="F63">
        <v>70</v>
      </c>
      <c r="G63" s="25">
        <f>テーブル2[[#This Row],[配当利回り]]*テーブル2[[#This Row],[PER]]</f>
        <v>0.33851999999999993</v>
      </c>
      <c r="H63" s="14">
        <f>テーブル2[[#This Row],[配当性向]]*テーブル2[[#This Row],[ROE]]</f>
        <v>1.5842735999999996E-2</v>
      </c>
      <c r="I63">
        <v>9.1</v>
      </c>
      <c r="J63">
        <v>0.55000000000000004</v>
      </c>
      <c r="K63" s="26">
        <f>テーブル2[[#This Row],[PER]]*テーブル2[[#This Row],[PBR]]</f>
        <v>5.0049999999999999</v>
      </c>
      <c r="L63">
        <v>153.54</v>
      </c>
      <c r="M63" s="3">
        <v>3456.31</v>
      </c>
      <c r="N63" s="2">
        <v>4.6800000000000001E-2</v>
      </c>
      <c r="O63" s="2">
        <v>4.2900000000000001E-2</v>
      </c>
      <c r="P63" s="1">
        <v>33159</v>
      </c>
      <c r="Q63" s="1">
        <v>8251</v>
      </c>
      <c r="R63" t="s">
        <v>255</v>
      </c>
      <c r="S63" s="1">
        <v>1884</v>
      </c>
      <c r="T63" s="1">
        <v>67417</v>
      </c>
      <c r="U63" t="s">
        <v>13</v>
      </c>
    </row>
    <row r="64" spans="2:21">
      <c r="B64">
        <f t="shared" si="0"/>
        <v>61</v>
      </c>
      <c r="C64">
        <v>5938</v>
      </c>
      <c r="D64" t="s">
        <v>65</v>
      </c>
      <c r="E64" s="27">
        <v>3.6799999999999999E-2</v>
      </c>
      <c r="F64">
        <v>70</v>
      </c>
      <c r="G64" s="25">
        <f>テーブル2[[#This Row],[配当利回り]]*テーブル2[[#This Row],[PER]]</f>
        <v>1.354976</v>
      </c>
      <c r="H64" s="14">
        <f>テーブル2[[#This Row],[配当性向]]*テーブル2[[#This Row],[ROE]]</f>
        <v>-0.1228963232</v>
      </c>
      <c r="I64">
        <v>36.82</v>
      </c>
      <c r="J64">
        <v>1.02</v>
      </c>
      <c r="K64" s="26">
        <f>テーブル2[[#This Row],[PER]]*テーブル2[[#This Row],[PBR]]</f>
        <v>37.556400000000004</v>
      </c>
      <c r="L64">
        <v>-179.98</v>
      </c>
      <c r="M64" s="3">
        <v>1875</v>
      </c>
      <c r="N64" s="2">
        <v>-9.0700000000000003E-2</v>
      </c>
      <c r="O64" s="2">
        <v>-8.6E-3</v>
      </c>
      <c r="P64" s="1">
        <v>1832608</v>
      </c>
      <c r="Q64" s="1">
        <v>-15029</v>
      </c>
      <c r="R64" t="s">
        <v>255</v>
      </c>
      <c r="S64" s="1">
        <v>1904</v>
      </c>
      <c r="T64" s="1">
        <v>596560</v>
      </c>
      <c r="U64" t="s">
        <v>13</v>
      </c>
    </row>
    <row r="65" spans="2:21">
      <c r="B65">
        <f t="shared" si="0"/>
        <v>62</v>
      </c>
      <c r="C65">
        <v>5334</v>
      </c>
      <c r="D65" t="s">
        <v>87</v>
      </c>
      <c r="E65" s="27">
        <v>3.6600000000000001E-2</v>
      </c>
      <c r="F65">
        <v>70</v>
      </c>
      <c r="G65" s="25">
        <f>テーブル2[[#This Row],[配当利回り]]*テーブル2[[#This Row],[PER]]</f>
        <v>0.37331999999999999</v>
      </c>
      <c r="H65" s="14">
        <f>テーブル2[[#This Row],[配当性向]]*テーブル2[[#This Row],[ROE]]</f>
        <v>4.0729212000000001E-2</v>
      </c>
      <c r="I65">
        <v>10.199999999999999</v>
      </c>
      <c r="J65">
        <v>0.97</v>
      </c>
      <c r="K65" s="26">
        <f>テーブル2[[#This Row],[PER]]*テーブル2[[#This Row],[PBR]]</f>
        <v>9.8939999999999984</v>
      </c>
      <c r="L65">
        <v>205.58</v>
      </c>
      <c r="M65" s="3">
        <v>1976.4</v>
      </c>
      <c r="N65" s="2">
        <v>0.1091</v>
      </c>
      <c r="O65" s="2">
        <v>9.6299999999999997E-2</v>
      </c>
      <c r="P65" s="1">
        <v>425013</v>
      </c>
      <c r="Q65" s="1">
        <v>58672</v>
      </c>
      <c r="R65" t="s">
        <v>255</v>
      </c>
      <c r="S65" s="1">
        <v>1915</v>
      </c>
      <c r="T65" s="1">
        <v>400066</v>
      </c>
      <c r="U65" t="s">
        <v>13</v>
      </c>
    </row>
    <row r="66" spans="2:21">
      <c r="B66">
        <f t="shared" si="0"/>
        <v>63</v>
      </c>
      <c r="C66">
        <v>8593</v>
      </c>
      <c r="D66" t="s">
        <v>73</v>
      </c>
      <c r="E66" s="27">
        <v>3.6600000000000001E-2</v>
      </c>
      <c r="F66">
        <v>25</v>
      </c>
      <c r="G66" s="25">
        <f>テーブル2[[#This Row],[配当利回り]]*テーブル2[[#This Row],[PER]]</f>
        <v>0.318054</v>
      </c>
      <c r="H66" s="14">
        <f>テーブル2[[#This Row],[配当性向]]*テーブル2[[#This Row],[ROE]]</f>
        <v>2.9960686800000001E-2</v>
      </c>
      <c r="I66">
        <v>8.69</v>
      </c>
      <c r="J66">
        <v>0.81</v>
      </c>
      <c r="K66" s="26">
        <f>テーブル2[[#This Row],[PER]]*テーブル2[[#This Row],[PBR]]</f>
        <v>7.0388999999999999</v>
      </c>
      <c r="L66">
        <v>77.28</v>
      </c>
      <c r="M66">
        <v>847.81</v>
      </c>
      <c r="N66" s="2">
        <v>9.4200000000000006E-2</v>
      </c>
      <c r="O66" s="2">
        <v>1.54E-2</v>
      </c>
      <c r="P66" s="1">
        <v>864224</v>
      </c>
      <c r="Q66" s="1">
        <v>80371</v>
      </c>
      <c r="R66" t="s">
        <v>255</v>
      </c>
      <c r="S66">
        <v>683</v>
      </c>
      <c r="T66" s="1">
        <v>611855</v>
      </c>
      <c r="U66" t="s">
        <v>13</v>
      </c>
    </row>
    <row r="67" spans="2:21">
      <c r="B67">
        <f t="shared" si="0"/>
        <v>64</v>
      </c>
      <c r="C67">
        <v>8935</v>
      </c>
      <c r="D67" t="s">
        <v>62</v>
      </c>
      <c r="E67" s="27">
        <v>3.6400000000000002E-2</v>
      </c>
      <c r="F67">
        <v>44</v>
      </c>
      <c r="G67" s="25">
        <f>テーブル2[[#This Row],[配当利回り]]*テーブル2[[#This Row],[PER]]</f>
        <v>0.20566000000000001</v>
      </c>
      <c r="H67" s="14">
        <f>テーブル2[[#This Row],[配当性向]]*テーブル2[[#This Row],[ROE]]</f>
        <v>3.1897865999999997E-2</v>
      </c>
      <c r="I67">
        <v>5.65</v>
      </c>
      <c r="J67">
        <v>0.83</v>
      </c>
      <c r="K67" s="26">
        <f>テーブル2[[#This Row],[PER]]*テーブル2[[#This Row],[PBR]]</f>
        <v>4.6894999999999998</v>
      </c>
      <c r="L67">
        <v>200.05</v>
      </c>
      <c r="M67" s="3">
        <v>1449.59</v>
      </c>
      <c r="N67" s="2">
        <v>0.15509999999999999</v>
      </c>
      <c r="O67" s="2">
        <v>0.1482</v>
      </c>
      <c r="P67" s="1">
        <v>81516</v>
      </c>
      <c r="Q67" s="1">
        <v>10093</v>
      </c>
      <c r="R67" t="s">
        <v>255</v>
      </c>
      <c r="S67" s="1">
        <v>1210</v>
      </c>
      <c r="T67" s="1">
        <v>41922</v>
      </c>
      <c r="U67" t="s">
        <v>13</v>
      </c>
    </row>
    <row r="68" spans="2:21">
      <c r="B68">
        <f t="shared" si="0"/>
        <v>65</v>
      </c>
      <c r="C68">
        <v>9201</v>
      </c>
      <c r="D68" t="s">
        <v>90</v>
      </c>
      <c r="E68" s="27">
        <v>3.6200000000000003E-2</v>
      </c>
      <c r="F68">
        <v>110</v>
      </c>
      <c r="G68" s="25">
        <f>テーブル2[[#This Row],[配当利回り]]*テーブル2[[#This Row],[PER]]</f>
        <v>0.40761200000000003</v>
      </c>
      <c r="H68" s="14">
        <f>テーブル2[[#This Row],[配当性向]]*テーブル2[[#This Row],[ROE]]</f>
        <v>5.5231426000000007E-2</v>
      </c>
      <c r="I68">
        <v>11.26</v>
      </c>
      <c r="J68">
        <v>0.87</v>
      </c>
      <c r="K68" s="26">
        <f>テーブル2[[#This Row],[PER]]*テーブル2[[#This Row],[PBR]]</f>
        <v>9.7961999999999989</v>
      </c>
      <c r="L68">
        <v>432.1</v>
      </c>
      <c r="M68" s="3">
        <v>3477.75</v>
      </c>
      <c r="N68" s="2">
        <v>0.13550000000000001</v>
      </c>
      <c r="O68" s="2">
        <v>8.5099999999999995E-2</v>
      </c>
      <c r="P68" s="1">
        <v>1487261</v>
      </c>
      <c r="Q68" s="1">
        <v>176160</v>
      </c>
      <c r="R68" t="s">
        <v>255</v>
      </c>
      <c r="S68" s="1">
        <v>3037</v>
      </c>
      <c r="T68" s="1">
        <v>1042331</v>
      </c>
      <c r="U68" t="s">
        <v>13</v>
      </c>
    </row>
    <row r="69" spans="2:21">
      <c r="B69">
        <f t="shared" si="0"/>
        <v>66</v>
      </c>
      <c r="C69">
        <v>1812</v>
      </c>
      <c r="D69" t="s">
        <v>78</v>
      </c>
      <c r="E69" s="27">
        <v>3.5700000000000003E-2</v>
      </c>
      <c r="F69">
        <v>50</v>
      </c>
      <c r="G69" s="25">
        <f>テーブル2[[#This Row],[配当利回り]]*テーブル2[[#This Row],[PER]]</f>
        <v>0.27060600000000001</v>
      </c>
      <c r="H69" s="14">
        <f>テーブル2[[#This Row],[配当性向]]*テーブル2[[#This Row],[ROE]]</f>
        <v>4.1889808799999997E-2</v>
      </c>
      <c r="I69">
        <v>7.58</v>
      </c>
      <c r="J69">
        <v>0.93</v>
      </c>
      <c r="K69" s="26">
        <f>テーブル2[[#This Row],[PER]]*テーブル2[[#This Row],[PBR]]</f>
        <v>7.0494000000000003</v>
      </c>
      <c r="L69">
        <v>211.67</v>
      </c>
      <c r="M69" s="3">
        <v>1502.17</v>
      </c>
      <c r="N69" s="2">
        <v>0.15479999999999999</v>
      </c>
      <c r="O69" s="2">
        <v>7.8200000000000006E-2</v>
      </c>
      <c r="P69" s="1">
        <v>1974269</v>
      </c>
      <c r="Q69" s="1">
        <v>142622</v>
      </c>
      <c r="R69" t="s">
        <v>255</v>
      </c>
      <c r="S69" s="1">
        <v>1399</v>
      </c>
      <c r="T69" s="1">
        <v>739590</v>
      </c>
      <c r="U69" t="s">
        <v>13</v>
      </c>
    </row>
    <row r="70" spans="2:21">
      <c r="B70">
        <f t="shared" ref="B70:B103" si="1">B69+1</f>
        <v>67</v>
      </c>
      <c r="C70">
        <v>3452</v>
      </c>
      <c r="D70" t="s">
        <v>112</v>
      </c>
      <c r="E70" s="27">
        <v>3.5299999999999998E-2</v>
      </c>
      <c r="F70">
        <v>60</v>
      </c>
      <c r="G70" s="25">
        <f>テーブル2[[#This Row],[配当利回り]]*テーブル2[[#This Row],[PER]]</f>
        <v>0.20156299999999999</v>
      </c>
      <c r="H70" s="14">
        <f>テーブル2[[#This Row],[配当性向]]*テーブル2[[#This Row],[ROE]]</f>
        <v>7.9153790099999996E-2</v>
      </c>
      <c r="I70">
        <v>5.71</v>
      </c>
      <c r="J70">
        <v>2.11</v>
      </c>
      <c r="K70" s="26">
        <f>テーブル2[[#This Row],[PER]]*テーブル2[[#This Row],[PBR]]</f>
        <v>12.0481</v>
      </c>
      <c r="L70">
        <v>251.65</v>
      </c>
      <c r="M70">
        <v>806.23</v>
      </c>
      <c r="N70" s="2">
        <v>0.39269999999999999</v>
      </c>
      <c r="O70" s="2">
        <v>0.13059999999999999</v>
      </c>
      <c r="P70" s="1">
        <v>20267</v>
      </c>
      <c r="Q70" s="1">
        <v>3307</v>
      </c>
      <c r="R70" t="s">
        <v>302</v>
      </c>
      <c r="S70" s="1">
        <v>1699</v>
      </c>
      <c r="T70" s="1">
        <v>13997</v>
      </c>
      <c r="U70" t="s">
        <v>13</v>
      </c>
    </row>
    <row r="71" spans="2:21">
      <c r="B71">
        <f t="shared" si="1"/>
        <v>68</v>
      </c>
      <c r="C71">
        <v>8584</v>
      </c>
      <c r="D71" t="s">
        <v>94</v>
      </c>
      <c r="E71" s="27">
        <v>3.5200000000000002E-2</v>
      </c>
      <c r="F71">
        <v>90</v>
      </c>
      <c r="G71" s="25">
        <f>テーブル2[[#This Row],[配当利回り]]*テーブル2[[#This Row],[PER]]</f>
        <v>0.30940800000000002</v>
      </c>
      <c r="H71" s="14">
        <f>テーブル2[[#This Row],[配当性向]]*テーブル2[[#This Row],[ROE]]</f>
        <v>1.8626361599999999E-2</v>
      </c>
      <c r="I71">
        <v>8.7899999999999991</v>
      </c>
      <c r="J71">
        <v>0.56999999999999995</v>
      </c>
      <c r="K71" s="26">
        <f>テーブル2[[#This Row],[PER]]*テーブル2[[#This Row],[PBR]]</f>
        <v>5.0102999999999991</v>
      </c>
      <c r="L71">
        <v>260.13</v>
      </c>
      <c r="M71" s="3">
        <v>4512.75</v>
      </c>
      <c r="N71" s="2">
        <v>6.0199999999999997E-2</v>
      </c>
      <c r="O71" s="2">
        <v>3.2000000000000002E-3</v>
      </c>
      <c r="P71" s="1">
        <v>145836</v>
      </c>
      <c r="Q71" s="1">
        <v>14370</v>
      </c>
      <c r="R71" t="s">
        <v>255</v>
      </c>
      <c r="S71" s="1">
        <v>2554</v>
      </c>
      <c r="T71" s="1">
        <v>89592</v>
      </c>
      <c r="U71" t="s">
        <v>13</v>
      </c>
    </row>
    <row r="72" spans="2:21">
      <c r="B72">
        <f t="shared" si="1"/>
        <v>69</v>
      </c>
      <c r="C72">
        <v>9433</v>
      </c>
      <c r="D72" t="s">
        <v>81</v>
      </c>
      <c r="E72" s="27">
        <v>3.4799999999999998E-2</v>
      </c>
      <c r="F72">
        <v>115</v>
      </c>
      <c r="G72" s="25">
        <f>テーブル2[[#This Row],[配当利回り]]*テーブル2[[#This Row],[PER]]</f>
        <v>0.431172</v>
      </c>
      <c r="H72" s="14">
        <f>テーブル2[[#This Row],[配当性向]]*テーブル2[[#This Row],[ROE]]</f>
        <v>6.6917894399999997E-2</v>
      </c>
      <c r="I72">
        <v>12.39</v>
      </c>
      <c r="J72">
        <v>1.76</v>
      </c>
      <c r="K72" s="26">
        <f>テーブル2[[#This Row],[PER]]*テーブル2[[#This Row],[PBR]]</f>
        <v>21.8064</v>
      </c>
      <c r="L72">
        <v>259.10000000000002</v>
      </c>
      <c r="M72" s="3">
        <v>1875.94</v>
      </c>
      <c r="N72" s="2">
        <v>0.1552</v>
      </c>
      <c r="O72" s="2">
        <v>0.14530000000000001</v>
      </c>
      <c r="P72" s="1">
        <v>5080353</v>
      </c>
      <c r="Q72" s="1">
        <v>1013729</v>
      </c>
      <c r="R72" t="s">
        <v>255</v>
      </c>
      <c r="S72" s="1">
        <v>3300</v>
      </c>
      <c r="T72" s="1">
        <v>7772733</v>
      </c>
      <c r="U72" t="s">
        <v>13</v>
      </c>
    </row>
    <row r="73" spans="2:21">
      <c r="B73">
        <f t="shared" si="1"/>
        <v>70</v>
      </c>
      <c r="C73">
        <v>1928</v>
      </c>
      <c r="D73" t="s">
        <v>75</v>
      </c>
      <c r="E73" s="27">
        <v>3.44E-2</v>
      </c>
      <c r="F73">
        <v>81</v>
      </c>
      <c r="G73" s="25">
        <f>テーブル2[[#This Row],[配当利回り]]*テーブル2[[#This Row],[PER]]</f>
        <v>0.40007200000000004</v>
      </c>
      <c r="H73" s="14">
        <f>テーブル2[[#This Row],[配当性向]]*テーブル2[[#This Row],[ROE]]</f>
        <v>4.3287790400000005E-2</v>
      </c>
      <c r="I73">
        <v>11.63</v>
      </c>
      <c r="J73">
        <v>1.32</v>
      </c>
      <c r="K73" s="26">
        <f>テーブル2[[#This Row],[PER]]*テーブル2[[#This Row],[PBR]]</f>
        <v>15.351600000000001</v>
      </c>
      <c r="L73">
        <v>186.53</v>
      </c>
      <c r="M73" s="3">
        <v>1781.09</v>
      </c>
      <c r="N73" s="2">
        <v>0.1082</v>
      </c>
      <c r="O73" s="2">
        <v>8.0799999999999997E-2</v>
      </c>
      <c r="P73" s="1">
        <v>2160316</v>
      </c>
      <c r="Q73" s="1">
        <v>189223</v>
      </c>
      <c r="R73" t="s">
        <v>228</v>
      </c>
      <c r="S73" s="3">
        <v>2352.5</v>
      </c>
      <c r="T73" s="1">
        <v>1624833</v>
      </c>
      <c r="U73" t="s">
        <v>13</v>
      </c>
    </row>
    <row r="74" spans="2:21">
      <c r="B74">
        <f t="shared" si="1"/>
        <v>71</v>
      </c>
      <c r="C74">
        <v>6592</v>
      </c>
      <c r="D74" t="s">
        <v>88</v>
      </c>
      <c r="E74" s="27">
        <v>3.4200000000000001E-2</v>
      </c>
      <c r="F74">
        <v>135</v>
      </c>
      <c r="G74" s="25">
        <f>テーブル2[[#This Row],[配当利回り]]*テーブル2[[#This Row],[PER]]</f>
        <v>0.66587399999999997</v>
      </c>
      <c r="H74" s="14">
        <f>テーブル2[[#This Row],[配当性向]]*テーブル2[[#This Row],[ROE]]</f>
        <v>6.2791918199999991E-2</v>
      </c>
      <c r="I74">
        <v>19.47</v>
      </c>
      <c r="J74">
        <v>1.1100000000000001</v>
      </c>
      <c r="K74" s="26">
        <f>テーブル2[[#This Row],[PER]]*テーブル2[[#This Row],[PBR]]</f>
        <v>21.611699999999999</v>
      </c>
      <c r="L74">
        <v>341.19</v>
      </c>
      <c r="M74" s="3">
        <v>3555.53</v>
      </c>
      <c r="N74" s="2">
        <v>9.4299999999999995E-2</v>
      </c>
      <c r="O74" s="2">
        <v>9.2299999999999993E-2</v>
      </c>
      <c r="P74" s="1">
        <v>143116</v>
      </c>
      <c r="Q74" s="1">
        <v>21243</v>
      </c>
      <c r="R74" t="s">
        <v>302</v>
      </c>
      <c r="S74" s="1">
        <v>3950</v>
      </c>
      <c r="T74" s="1">
        <v>270822</v>
      </c>
      <c r="U74" t="s">
        <v>13</v>
      </c>
    </row>
    <row r="75" spans="2:21">
      <c r="B75">
        <f t="shared" si="1"/>
        <v>72</v>
      </c>
      <c r="C75">
        <v>8410</v>
      </c>
      <c r="D75" t="s">
        <v>103</v>
      </c>
      <c r="E75" s="27">
        <v>3.4000000000000002E-2</v>
      </c>
      <c r="F75">
        <v>11</v>
      </c>
      <c r="G75" s="25">
        <f>テーブル2[[#This Row],[配当利回り]]*テーブル2[[#This Row],[PER]]</f>
        <v>0.48892000000000008</v>
      </c>
      <c r="H75" s="14">
        <f>テーブル2[[#This Row],[配当性向]]*テーブル2[[#This Row],[ROE]]</f>
        <v>3.0508608000000003E-2</v>
      </c>
      <c r="I75">
        <v>14.38</v>
      </c>
      <c r="J75">
        <v>1.78</v>
      </c>
      <c r="K75" s="26">
        <f>テーブル2[[#This Row],[PER]]*テーブル2[[#This Row],[PBR]]</f>
        <v>25.596400000000003</v>
      </c>
      <c r="L75">
        <v>11.11</v>
      </c>
      <c r="M75">
        <v>182.25</v>
      </c>
      <c r="N75" s="2">
        <v>6.2399999999999997E-2</v>
      </c>
      <c r="O75" s="2">
        <v>3.7600000000000001E-2</v>
      </c>
      <c r="P75" s="1">
        <v>147288</v>
      </c>
      <c r="Q75" t="s">
        <v>28</v>
      </c>
      <c r="R75" t="s">
        <v>255</v>
      </c>
      <c r="S75">
        <v>324</v>
      </c>
      <c r="T75" s="1">
        <v>382038</v>
      </c>
      <c r="U75" t="s">
        <v>13</v>
      </c>
    </row>
    <row r="76" spans="2:21">
      <c r="B76">
        <f t="shared" si="1"/>
        <v>73</v>
      </c>
      <c r="C76">
        <v>3763</v>
      </c>
      <c r="D76" t="s">
        <v>102</v>
      </c>
      <c r="E76" s="27">
        <v>3.3799999999999997E-2</v>
      </c>
      <c r="F76">
        <v>45</v>
      </c>
      <c r="G76" s="25">
        <f>テーブル2[[#This Row],[配当利回り]]*テーブル2[[#This Row],[PER]]</f>
        <v>0.60163999999999995</v>
      </c>
      <c r="H76" s="14">
        <f>テーブル2[[#This Row],[配当性向]]*テーブル2[[#This Row],[ROE]]</f>
        <v>7.8634348000000007E-2</v>
      </c>
      <c r="I76">
        <v>17.8</v>
      </c>
      <c r="J76">
        <v>2.3199999999999998</v>
      </c>
      <c r="K76" s="26">
        <f>テーブル2[[#This Row],[PER]]*テーブル2[[#This Row],[PBR]]</f>
        <v>41.295999999999999</v>
      </c>
      <c r="L76">
        <v>72.03</v>
      </c>
      <c r="M76">
        <v>572.99</v>
      </c>
      <c r="N76" s="2">
        <v>0.13070000000000001</v>
      </c>
      <c r="O76" s="2">
        <v>0.16209999999999999</v>
      </c>
      <c r="P76" s="1">
        <v>4443</v>
      </c>
      <c r="Q76" s="1">
        <v>1534</v>
      </c>
      <c r="R76" t="s">
        <v>255</v>
      </c>
      <c r="S76" s="1">
        <v>1332</v>
      </c>
      <c r="T76" s="1">
        <v>20255</v>
      </c>
      <c r="U76" t="s">
        <v>13</v>
      </c>
    </row>
    <row r="77" spans="2:21">
      <c r="B77">
        <f t="shared" si="1"/>
        <v>74</v>
      </c>
      <c r="C77">
        <v>8001</v>
      </c>
      <c r="D77" t="s">
        <v>83</v>
      </c>
      <c r="E77" s="27">
        <v>3.3599999999999998E-2</v>
      </c>
      <c r="F77">
        <v>85</v>
      </c>
      <c r="G77" s="25">
        <f>テーブル2[[#This Row],[配当利回り]]*テーブル2[[#This Row],[PER]]</f>
        <v>0.25468799999999997</v>
      </c>
      <c r="H77" s="14">
        <f>テーブル2[[#This Row],[配当性向]]*テーブル2[[#This Row],[ROE]]</f>
        <v>4.5487276799999997E-2</v>
      </c>
      <c r="I77">
        <v>7.58</v>
      </c>
      <c r="J77">
        <v>1.27</v>
      </c>
      <c r="K77" s="26">
        <f>テーブル2[[#This Row],[PER]]*テーブル2[[#This Row],[PBR]]</f>
        <v>9.6265999999999998</v>
      </c>
      <c r="L77">
        <v>324.07</v>
      </c>
      <c r="M77" s="3">
        <v>1989.15</v>
      </c>
      <c r="N77" s="2">
        <v>0.17860000000000001</v>
      </c>
      <c r="O77" s="2">
        <v>7.4099999999999999E-2</v>
      </c>
      <c r="P77" s="1">
        <v>11600485</v>
      </c>
      <c r="Q77" s="1">
        <v>563219</v>
      </c>
      <c r="R77" t="s">
        <v>255</v>
      </c>
      <c r="S77" s="1">
        <v>2530</v>
      </c>
      <c r="T77" s="1">
        <v>4009770</v>
      </c>
      <c r="U77" t="s">
        <v>13</v>
      </c>
    </row>
    <row r="78" spans="2:21">
      <c r="B78">
        <f t="shared" si="1"/>
        <v>75</v>
      </c>
      <c r="C78">
        <v>3467</v>
      </c>
      <c r="D78" t="s">
        <v>96</v>
      </c>
      <c r="E78" s="27">
        <v>3.3599999999999998E-2</v>
      </c>
      <c r="F78">
        <v>18</v>
      </c>
      <c r="G78" s="25">
        <f>テーブル2[[#This Row],[配当利回り]]*テーブル2[[#This Row],[PER]]</f>
        <v>0.30273599999999995</v>
      </c>
      <c r="H78" s="14">
        <f>テーブル2[[#This Row],[配当性向]]*テーブル2[[#This Row],[ROE]]</f>
        <v>2.9062655999999996E-2</v>
      </c>
      <c r="I78">
        <v>9.01</v>
      </c>
      <c r="J78">
        <v>1.2</v>
      </c>
      <c r="K78" s="26">
        <f>テーブル2[[#This Row],[PER]]*テーブル2[[#This Row],[PBR]]</f>
        <v>10.811999999999999</v>
      </c>
      <c r="L78">
        <v>43.16</v>
      </c>
      <c r="M78">
        <v>448.35</v>
      </c>
      <c r="N78" s="2">
        <v>9.6000000000000002E-2</v>
      </c>
      <c r="O78" s="2">
        <v>2.7699999999999999E-2</v>
      </c>
      <c r="P78" s="1">
        <v>15713</v>
      </c>
      <c r="Q78">
        <v>559</v>
      </c>
      <c r="R78" t="s">
        <v>255</v>
      </c>
      <c r="S78">
        <v>536</v>
      </c>
      <c r="T78" s="1">
        <v>3056</v>
      </c>
      <c r="U78" t="s">
        <v>13</v>
      </c>
    </row>
    <row r="79" spans="2:21">
      <c r="B79">
        <f t="shared" si="1"/>
        <v>76</v>
      </c>
      <c r="C79">
        <v>3291</v>
      </c>
      <c r="D79" t="s">
        <v>93</v>
      </c>
      <c r="E79" s="27">
        <v>3.3500000000000002E-2</v>
      </c>
      <c r="F79">
        <v>62</v>
      </c>
      <c r="G79" s="25">
        <f>テーブル2[[#This Row],[配当利回り]]*テーブル2[[#This Row],[PER]]</f>
        <v>0.27302500000000002</v>
      </c>
      <c r="H79" s="14">
        <f>テーブル2[[#This Row],[配当性向]]*テーブル2[[#This Row],[ROE]]</f>
        <v>2.4353830000000003E-2</v>
      </c>
      <c r="I79">
        <v>8.15</v>
      </c>
      <c r="J79">
        <v>0.69</v>
      </c>
      <c r="K79" s="26">
        <f>テーブル2[[#This Row],[PER]]*テーブル2[[#This Row],[PBR]]</f>
        <v>5.6234999999999999</v>
      </c>
      <c r="L79">
        <v>227.02</v>
      </c>
      <c r="M79" s="3">
        <v>2699.35</v>
      </c>
      <c r="N79" s="2">
        <v>8.9200000000000002E-2</v>
      </c>
      <c r="O79" s="2">
        <v>7.0499999999999993E-2</v>
      </c>
      <c r="P79" s="1">
        <v>1344987</v>
      </c>
      <c r="Q79" s="1">
        <v>97111</v>
      </c>
      <c r="R79" t="s">
        <v>255</v>
      </c>
      <c r="S79" s="1">
        <v>1850</v>
      </c>
      <c r="T79" s="1">
        <v>544699</v>
      </c>
      <c r="U79" t="s">
        <v>13</v>
      </c>
    </row>
    <row r="80" spans="2:21">
      <c r="B80">
        <f t="shared" si="1"/>
        <v>77</v>
      </c>
      <c r="C80">
        <v>1971</v>
      </c>
      <c r="D80" t="s">
        <v>85</v>
      </c>
      <c r="E80" s="27">
        <v>3.3500000000000002E-2</v>
      </c>
      <c r="F80">
        <v>25</v>
      </c>
      <c r="G80" s="25">
        <f>テーブル2[[#This Row],[配当利回り]]*テーブル2[[#This Row],[PER]]</f>
        <v>0.72661500000000012</v>
      </c>
      <c r="H80" s="14">
        <f>テーブル2[[#This Row],[配当性向]]*テーブル2[[#This Row],[ROE]]</f>
        <v>2.3542326000000002E-2</v>
      </c>
      <c r="I80">
        <v>21.69</v>
      </c>
      <c r="J80">
        <v>0.51</v>
      </c>
      <c r="K80" s="26">
        <f>テーブル2[[#This Row],[PER]]*テーブル2[[#This Row],[PBR]]</f>
        <v>11.061900000000001</v>
      </c>
      <c r="L80">
        <v>47.53</v>
      </c>
      <c r="M80" s="3">
        <v>1460.53</v>
      </c>
      <c r="N80" s="2">
        <v>3.2399999999999998E-2</v>
      </c>
      <c r="O80" s="2">
        <v>2.24E-2</v>
      </c>
      <c r="P80" s="1">
        <v>6055</v>
      </c>
      <c r="Q80">
        <v>186</v>
      </c>
      <c r="R80" t="s">
        <v>255</v>
      </c>
      <c r="S80">
        <v>747</v>
      </c>
      <c r="T80" s="1">
        <v>1777</v>
      </c>
      <c r="U80" t="s">
        <v>86</v>
      </c>
    </row>
    <row r="81" spans="2:21">
      <c r="B81">
        <f t="shared" si="1"/>
        <v>78</v>
      </c>
      <c r="C81">
        <v>1925</v>
      </c>
      <c r="D81" t="s">
        <v>80</v>
      </c>
      <c r="E81" s="27">
        <v>3.3399999999999999E-2</v>
      </c>
      <c r="F81">
        <v>115</v>
      </c>
      <c r="G81" s="25">
        <f>テーブル2[[#This Row],[配当利回り]]*テーブル2[[#This Row],[PER]]</f>
        <v>0.30193599999999998</v>
      </c>
      <c r="H81" s="14">
        <f>テーブル2[[#This Row],[配当性向]]*テーブル2[[#This Row],[ROE]]</f>
        <v>4.6709499199999997E-2</v>
      </c>
      <c r="I81">
        <v>9.0399999999999991</v>
      </c>
      <c r="J81">
        <v>1.35</v>
      </c>
      <c r="K81" s="26">
        <f>テーブル2[[#This Row],[PER]]*テーブル2[[#This Row],[PBR]]</f>
        <v>12.203999999999999</v>
      </c>
      <c r="L81">
        <v>357.29</v>
      </c>
      <c r="M81" s="3">
        <v>2552.23</v>
      </c>
      <c r="N81" s="2">
        <v>0.1547</v>
      </c>
      <c r="O81" s="2">
        <v>8.5900000000000004E-2</v>
      </c>
      <c r="P81" s="1">
        <v>4143505</v>
      </c>
      <c r="Q81" s="1">
        <v>372195</v>
      </c>
      <c r="R81" t="s">
        <v>255</v>
      </c>
      <c r="S81" s="1">
        <v>3447</v>
      </c>
      <c r="T81" s="1">
        <v>2296523</v>
      </c>
      <c r="U81" t="s">
        <v>13</v>
      </c>
    </row>
    <row r="82" spans="2:21">
      <c r="B82">
        <f t="shared" si="1"/>
        <v>79</v>
      </c>
      <c r="C82">
        <v>9502</v>
      </c>
      <c r="D82" t="s">
        <v>91</v>
      </c>
      <c r="E82" s="27">
        <v>3.2899999999999999E-2</v>
      </c>
      <c r="F82">
        <v>50</v>
      </c>
      <c r="G82" s="25">
        <f>テーブル2[[#This Row],[配当利回り]]*テーブル2[[#This Row],[PER]]</f>
        <v>0.22931299999999999</v>
      </c>
      <c r="H82" s="14">
        <f>テーブル2[[#This Row],[配当性向]]*テーブル2[[#This Row],[ROE]]</f>
        <v>1.03878789E-2</v>
      </c>
      <c r="I82">
        <v>6.97</v>
      </c>
      <c r="J82">
        <v>0.61</v>
      </c>
      <c r="K82" s="26">
        <f>テーブル2[[#This Row],[PER]]*テーブル2[[#This Row],[PBR]]</f>
        <v>4.2516999999999996</v>
      </c>
      <c r="L82">
        <v>104.96</v>
      </c>
      <c r="M82" s="3">
        <v>2499.9</v>
      </c>
      <c r="N82" s="2">
        <v>4.53E-2</v>
      </c>
      <c r="O82" s="2">
        <v>1.9599999999999999E-2</v>
      </c>
      <c r="P82" s="1">
        <v>3035082</v>
      </c>
      <c r="Q82" s="1">
        <v>125924</v>
      </c>
      <c r="R82" t="s">
        <v>255</v>
      </c>
      <c r="S82" s="1">
        <v>1520</v>
      </c>
      <c r="T82" s="1">
        <v>1152160</v>
      </c>
      <c r="U82" t="s">
        <v>13</v>
      </c>
    </row>
    <row r="83" spans="2:21">
      <c r="B83">
        <f t="shared" si="1"/>
        <v>80</v>
      </c>
      <c r="C83">
        <v>6988</v>
      </c>
      <c r="D83" t="s">
        <v>89</v>
      </c>
      <c r="E83" s="27">
        <v>3.2800000000000003E-2</v>
      </c>
      <c r="F83">
        <v>200</v>
      </c>
      <c r="G83" s="25">
        <f>テーブル2[[#This Row],[配当利回り]]*テーブル2[[#This Row],[PER]]</f>
        <v>0.60352000000000006</v>
      </c>
      <c r="H83" s="14">
        <f>テーブル2[[#This Row],[配当性向]]*テーブル2[[#This Row],[ROE]]</f>
        <v>5.7636160000000006E-2</v>
      </c>
      <c r="I83">
        <v>18.399999999999999</v>
      </c>
      <c r="J83">
        <v>1.35</v>
      </c>
      <c r="K83" s="26">
        <f>テーブル2[[#This Row],[PER]]*テーブル2[[#This Row],[PBR]]</f>
        <v>24.84</v>
      </c>
      <c r="L83">
        <v>423.5</v>
      </c>
      <c r="M83" s="3">
        <v>4503.05</v>
      </c>
      <c r="N83" s="2">
        <v>9.5500000000000002E-2</v>
      </c>
      <c r="O83" s="2">
        <v>9.9299999999999999E-2</v>
      </c>
      <c r="P83" s="1">
        <v>806495</v>
      </c>
      <c r="Q83" s="1">
        <v>92777</v>
      </c>
      <c r="R83" t="s">
        <v>255</v>
      </c>
      <c r="S83" s="1">
        <v>6100</v>
      </c>
      <c r="T83" s="1">
        <v>968426</v>
      </c>
      <c r="U83" t="s">
        <v>13</v>
      </c>
    </row>
    <row r="84" spans="2:21">
      <c r="B84">
        <f t="shared" si="1"/>
        <v>81</v>
      </c>
      <c r="C84">
        <v>8934</v>
      </c>
      <c r="D84" t="s">
        <v>109</v>
      </c>
      <c r="E84" s="27">
        <v>3.2800000000000003E-2</v>
      </c>
      <c r="F84">
        <v>39.5</v>
      </c>
      <c r="G84" s="25">
        <f>テーブル2[[#This Row],[配当利回り]]*テーブル2[[#This Row],[PER]]</f>
        <v>0.202704</v>
      </c>
      <c r="H84" s="14">
        <f>テーブル2[[#This Row],[配当性向]]*テーブル2[[#This Row],[ROE]]</f>
        <v>3.4034001599999995E-2</v>
      </c>
      <c r="I84">
        <v>6.18</v>
      </c>
      <c r="J84">
        <v>0.96</v>
      </c>
      <c r="K84" s="26">
        <f>テーブル2[[#This Row],[PER]]*テーブル2[[#This Row],[PBR]]</f>
        <v>5.9327999999999994</v>
      </c>
      <c r="L84">
        <v>180.35</v>
      </c>
      <c r="M84" s="3">
        <v>1258.53</v>
      </c>
      <c r="N84" s="2">
        <v>0.16789999999999999</v>
      </c>
      <c r="O84" s="2">
        <v>0.12640000000000001</v>
      </c>
      <c r="P84" s="1">
        <v>53291</v>
      </c>
      <c r="Q84" s="1">
        <v>13305</v>
      </c>
      <c r="R84" t="s">
        <v>255</v>
      </c>
      <c r="S84" s="1">
        <v>1205</v>
      </c>
      <c r="T84" s="1">
        <v>58750</v>
      </c>
      <c r="U84" t="s">
        <v>13</v>
      </c>
    </row>
    <row r="85" spans="2:21">
      <c r="B85">
        <f t="shared" si="1"/>
        <v>82</v>
      </c>
      <c r="C85">
        <v>8929</v>
      </c>
      <c r="D85" t="s">
        <v>111</v>
      </c>
      <c r="E85" s="27">
        <v>3.27E-2</v>
      </c>
      <c r="F85">
        <v>50</v>
      </c>
      <c r="G85" s="25">
        <f>テーブル2[[#This Row],[配当利回り]]*テーブル2[[#This Row],[PER]]</f>
        <v>0.35544899999999996</v>
      </c>
      <c r="H85" s="14">
        <f>テーブル2[[#This Row],[配当性向]]*テーブル2[[#This Row],[ROE]]</f>
        <v>0.10165841399999997</v>
      </c>
      <c r="I85">
        <v>10.87</v>
      </c>
      <c r="J85">
        <v>3.29</v>
      </c>
      <c r="K85" s="26">
        <f>テーブル2[[#This Row],[PER]]*テーブル2[[#This Row],[PBR]]</f>
        <v>35.762299999999996</v>
      </c>
      <c r="L85">
        <v>101.88</v>
      </c>
      <c r="M85">
        <v>463.69</v>
      </c>
      <c r="N85" s="2">
        <v>0.28599999999999998</v>
      </c>
      <c r="O85" s="2">
        <v>0.1079</v>
      </c>
      <c r="P85" s="1">
        <v>17227</v>
      </c>
      <c r="Q85" s="1">
        <v>1464</v>
      </c>
      <c r="R85" t="s">
        <v>302</v>
      </c>
      <c r="S85" s="1">
        <v>1527</v>
      </c>
      <c r="T85" s="1">
        <v>18498</v>
      </c>
      <c r="U85" t="s">
        <v>86</v>
      </c>
    </row>
    <row r="86" spans="2:21">
      <c r="B86">
        <f t="shared" si="1"/>
        <v>83</v>
      </c>
      <c r="C86">
        <v>7510</v>
      </c>
      <c r="D86" t="s">
        <v>97</v>
      </c>
      <c r="E86" s="27">
        <v>3.27E-2</v>
      </c>
      <c r="F86">
        <v>48</v>
      </c>
      <c r="G86" s="25">
        <f>テーブル2[[#This Row],[配当利回り]]*テーブル2[[#This Row],[PER]]</f>
        <v>0.39665100000000003</v>
      </c>
      <c r="H86" s="14">
        <f>テーブル2[[#This Row],[配当性向]]*テーブル2[[#This Row],[ROE]]</f>
        <v>3.8276821500000002E-2</v>
      </c>
      <c r="I86">
        <v>12.13</v>
      </c>
      <c r="J86">
        <v>0.76</v>
      </c>
      <c r="K86" s="26">
        <f>テーブル2[[#This Row],[PER]]*テーブル2[[#This Row],[PBR]]</f>
        <v>9.2187999999999999</v>
      </c>
      <c r="L86">
        <v>174.64</v>
      </c>
      <c r="M86" s="3">
        <v>1928.89</v>
      </c>
      <c r="N86" s="2">
        <v>9.6500000000000002E-2</v>
      </c>
      <c r="O86" s="2">
        <v>8.3699999999999997E-2</v>
      </c>
      <c r="P86" s="1">
        <v>83384</v>
      </c>
      <c r="Q86" s="1">
        <v>3839</v>
      </c>
      <c r="R86" t="s">
        <v>255</v>
      </c>
      <c r="S86" s="1">
        <v>1467</v>
      </c>
      <c r="T86" s="1">
        <v>21710</v>
      </c>
      <c r="U86" t="s">
        <v>13</v>
      </c>
    </row>
    <row r="87" spans="2:21">
      <c r="B87">
        <f t="shared" si="1"/>
        <v>84</v>
      </c>
      <c r="C87">
        <v>8928</v>
      </c>
      <c r="D87" t="s">
        <v>107</v>
      </c>
      <c r="E87" s="27">
        <v>3.2599999999999997E-2</v>
      </c>
      <c r="F87">
        <v>55</v>
      </c>
      <c r="G87" s="25">
        <f>テーブル2[[#This Row],[配当利回り]]*テーブル2[[#This Row],[PER]]</f>
        <v>0.16267399999999999</v>
      </c>
      <c r="H87" s="14">
        <f>テーブル2[[#This Row],[配当性向]]*テーブル2[[#This Row],[ROE]]</f>
        <v>2.4026949799999999E-2</v>
      </c>
      <c r="I87">
        <v>4.99</v>
      </c>
      <c r="J87">
        <v>0.71</v>
      </c>
      <c r="K87" s="26">
        <f>テーブル2[[#This Row],[PER]]*テーブル2[[#This Row],[PBR]]</f>
        <v>3.5428999999999999</v>
      </c>
      <c r="L87">
        <v>636.6</v>
      </c>
      <c r="M87" s="3">
        <v>2381.4499999999998</v>
      </c>
      <c r="N87" s="2">
        <v>0.1477</v>
      </c>
      <c r="O87" s="2">
        <v>7.0900000000000005E-2</v>
      </c>
      <c r="P87" s="1">
        <v>99669</v>
      </c>
      <c r="Q87" s="1">
        <v>6099</v>
      </c>
      <c r="R87" t="s">
        <v>305</v>
      </c>
      <c r="S87" s="1">
        <v>1685</v>
      </c>
      <c r="T87" s="1">
        <v>19437</v>
      </c>
      <c r="U87" t="s">
        <v>13</v>
      </c>
    </row>
    <row r="88" spans="2:21">
      <c r="B88">
        <f t="shared" si="1"/>
        <v>85</v>
      </c>
      <c r="C88">
        <v>1803</v>
      </c>
      <c r="D88" t="s">
        <v>92</v>
      </c>
      <c r="E88" s="27">
        <v>3.2300000000000002E-2</v>
      </c>
      <c r="F88">
        <v>36</v>
      </c>
      <c r="G88" s="25">
        <f>テーブル2[[#This Row],[配当利回り]]*テーブル2[[#This Row],[PER]]</f>
        <v>0.29328400000000004</v>
      </c>
      <c r="H88" s="14">
        <f>テーブル2[[#This Row],[配当性向]]*テーブル2[[#This Row],[ROE]]</f>
        <v>4.2350209600000008E-2</v>
      </c>
      <c r="I88">
        <v>9.08</v>
      </c>
      <c r="J88">
        <v>1.1299999999999999</v>
      </c>
      <c r="K88" s="26">
        <f>テーブル2[[#This Row],[PER]]*テーブル2[[#This Row],[PBR]]</f>
        <v>10.260399999999999</v>
      </c>
      <c r="L88">
        <v>127.04</v>
      </c>
      <c r="M88">
        <v>986.81</v>
      </c>
      <c r="N88" s="2">
        <v>0.1444</v>
      </c>
      <c r="O88" s="2">
        <v>7.3300000000000004E-2</v>
      </c>
      <c r="P88" s="1">
        <v>1664960</v>
      </c>
      <c r="Q88" s="1">
        <v>129724</v>
      </c>
      <c r="R88" t="s">
        <v>255</v>
      </c>
      <c r="S88" s="1">
        <v>1115</v>
      </c>
      <c r="T88" s="1">
        <v>879194</v>
      </c>
      <c r="U88" t="s">
        <v>13</v>
      </c>
    </row>
    <row r="89" spans="2:21">
      <c r="B89">
        <f t="shared" si="1"/>
        <v>86</v>
      </c>
      <c r="C89">
        <v>8184</v>
      </c>
      <c r="D89" t="s">
        <v>84</v>
      </c>
      <c r="E89" s="27">
        <v>3.2300000000000002E-2</v>
      </c>
      <c r="F89">
        <v>100</v>
      </c>
      <c r="G89" s="25">
        <f>テーブル2[[#This Row],[配当利回り]]*テーブル2[[#This Row],[PER]]</f>
        <v>0.56815700000000002</v>
      </c>
      <c r="H89" s="14">
        <f>テーブル2[[#This Row],[配当性向]]*テーブル2[[#This Row],[ROE]]</f>
        <v>1.7953761200000001E-2</v>
      </c>
      <c r="I89">
        <v>17.59</v>
      </c>
      <c r="J89">
        <v>0.7</v>
      </c>
      <c r="K89" s="26">
        <f>テーブル2[[#This Row],[PER]]*テーブル2[[#This Row],[PBR]]</f>
        <v>12.312999999999999</v>
      </c>
      <c r="L89">
        <v>139.61000000000001</v>
      </c>
      <c r="M89" s="3">
        <v>4441.88</v>
      </c>
      <c r="N89" s="2">
        <v>3.1600000000000003E-2</v>
      </c>
      <c r="O89" s="2">
        <v>3.8199999999999998E-2</v>
      </c>
      <c r="P89" s="1">
        <v>146387</v>
      </c>
      <c r="Q89" s="1">
        <v>8994</v>
      </c>
      <c r="R89" t="s">
        <v>304</v>
      </c>
      <c r="S89" s="1">
        <v>3100</v>
      </c>
      <c r="T89" s="1">
        <v>132088</v>
      </c>
      <c r="U89" t="s">
        <v>13</v>
      </c>
    </row>
    <row r="90" spans="2:21">
      <c r="B90">
        <f t="shared" si="1"/>
        <v>87</v>
      </c>
      <c r="C90">
        <v>7259</v>
      </c>
      <c r="D90" t="s">
        <v>113</v>
      </c>
      <c r="E90" s="27">
        <v>3.2199999999999999E-2</v>
      </c>
      <c r="F90">
        <v>120</v>
      </c>
      <c r="G90" s="25">
        <f>テーブル2[[#This Row],[配当利回り]]*テーブル2[[#This Row],[PER]]</f>
        <v>0.80918599999999996</v>
      </c>
      <c r="H90" s="14">
        <f>テーブル2[[#This Row],[配当性向]]*テーブル2[[#This Row],[ROE]]</f>
        <v>6.7081519399999998E-2</v>
      </c>
      <c r="I90">
        <v>25.13</v>
      </c>
      <c r="J90">
        <v>0.73</v>
      </c>
      <c r="K90" s="26">
        <f>テーブル2[[#This Row],[PER]]*テーブル2[[#This Row],[PBR]]</f>
        <v>18.344899999999999</v>
      </c>
      <c r="L90">
        <v>408.64</v>
      </c>
      <c r="M90" s="3">
        <v>5138.72</v>
      </c>
      <c r="N90" s="2">
        <v>8.2900000000000001E-2</v>
      </c>
      <c r="O90" s="2">
        <v>5.9799999999999999E-2</v>
      </c>
      <c r="P90" s="1">
        <v>4043110</v>
      </c>
      <c r="Q90" s="1">
        <v>205562</v>
      </c>
      <c r="R90" t="s">
        <v>255</v>
      </c>
      <c r="S90" s="1">
        <v>3730</v>
      </c>
      <c r="T90" s="1">
        <v>1099136</v>
      </c>
      <c r="U90" t="s">
        <v>13</v>
      </c>
    </row>
    <row r="91" spans="2:21">
      <c r="B91">
        <f t="shared" si="1"/>
        <v>88</v>
      </c>
      <c r="C91">
        <v>5201</v>
      </c>
      <c r="D91" t="s">
        <v>105</v>
      </c>
      <c r="E91" s="27">
        <v>3.2099999999999997E-2</v>
      </c>
      <c r="F91">
        <v>120</v>
      </c>
      <c r="G91" s="25">
        <f>テーブル2[[#This Row],[配当利回り]]*テーブル2[[#This Row],[PER]]</f>
        <v>0.64777799999999996</v>
      </c>
      <c r="H91" s="14">
        <f>テーブル2[[#This Row],[配当性向]]*テーブル2[[#This Row],[ROE]]</f>
        <v>5.0008461599999998E-2</v>
      </c>
      <c r="I91">
        <v>20.18</v>
      </c>
      <c r="J91">
        <v>0.75</v>
      </c>
      <c r="K91" s="26">
        <f>テーブル2[[#This Row],[PER]]*テーブル2[[#This Row],[PBR]]</f>
        <v>15.135</v>
      </c>
      <c r="L91">
        <v>399.51</v>
      </c>
      <c r="M91" s="3">
        <v>5003.0600000000004</v>
      </c>
      <c r="N91" s="2">
        <v>7.7200000000000005E-2</v>
      </c>
      <c r="O91" s="2">
        <v>5.7500000000000002E-2</v>
      </c>
      <c r="P91" s="1">
        <v>1522904</v>
      </c>
      <c r="Q91" s="1">
        <v>122499</v>
      </c>
      <c r="R91" t="s">
        <v>302</v>
      </c>
      <c r="S91" s="1">
        <v>3740</v>
      </c>
      <c r="T91" s="1">
        <v>850631</v>
      </c>
      <c r="U91" t="s">
        <v>13</v>
      </c>
    </row>
    <row r="92" spans="2:21">
      <c r="B92">
        <f t="shared" si="1"/>
        <v>89</v>
      </c>
      <c r="C92">
        <v>9303</v>
      </c>
      <c r="D92" t="s">
        <v>99</v>
      </c>
      <c r="E92" s="27">
        <v>3.1899999999999998E-2</v>
      </c>
      <c r="F92">
        <v>46</v>
      </c>
      <c r="G92" s="25">
        <f>テーブル2[[#This Row],[配当利回り]]*テーブル2[[#This Row],[PER]]</f>
        <v>0.44564300000000001</v>
      </c>
      <c r="H92" s="14">
        <f>テーブル2[[#This Row],[配当性向]]*テーブル2[[#This Row],[ROE]]</f>
        <v>1.6800741099999999E-2</v>
      </c>
      <c r="I92">
        <v>13.97</v>
      </c>
      <c r="J92">
        <v>0.68</v>
      </c>
      <c r="K92" s="26">
        <f>テーブル2[[#This Row],[PER]]*テーブル2[[#This Row],[PBR]]</f>
        <v>9.4996000000000009</v>
      </c>
      <c r="L92">
        <v>79.8</v>
      </c>
      <c r="M92" s="3">
        <v>2129.5100000000002</v>
      </c>
      <c r="N92" s="2">
        <v>3.7699999999999997E-2</v>
      </c>
      <c r="O92" s="2">
        <v>3.4000000000000002E-2</v>
      </c>
      <c r="P92" s="1">
        <v>186172</v>
      </c>
      <c r="Q92" s="1">
        <v>8795</v>
      </c>
      <c r="R92" t="s">
        <v>255</v>
      </c>
      <c r="S92" s="1">
        <v>1442</v>
      </c>
      <c r="T92" s="1">
        <v>124569</v>
      </c>
      <c r="U92" t="s">
        <v>13</v>
      </c>
    </row>
    <row r="93" spans="2:21">
      <c r="B93">
        <f t="shared" si="1"/>
        <v>90</v>
      </c>
      <c r="C93">
        <v>7475</v>
      </c>
      <c r="D93" t="s">
        <v>101</v>
      </c>
      <c r="E93" s="27">
        <v>3.1800000000000002E-2</v>
      </c>
      <c r="F93">
        <v>70</v>
      </c>
      <c r="G93" s="25">
        <f>テーブル2[[#This Row],[配当利回り]]*テーブル2[[#This Row],[PER]]</f>
        <v>0.69037800000000005</v>
      </c>
      <c r="H93" s="14">
        <f>テーブル2[[#This Row],[配当性向]]*テーブル2[[#This Row],[ROE]]</f>
        <v>5.5161202200000002E-2</v>
      </c>
      <c r="I93">
        <v>21.71</v>
      </c>
      <c r="J93">
        <v>0.71</v>
      </c>
      <c r="K93" s="26">
        <f>テーブル2[[#This Row],[PER]]*テーブル2[[#This Row],[PBR]]</f>
        <v>15.414099999999999</v>
      </c>
      <c r="L93">
        <v>235.07</v>
      </c>
      <c r="M93" s="3">
        <v>3077.88</v>
      </c>
      <c r="N93" s="2">
        <v>7.9899999999999999E-2</v>
      </c>
      <c r="O93" s="2">
        <v>6.83E-2</v>
      </c>
      <c r="P93" s="1">
        <v>82215</v>
      </c>
      <c r="Q93" s="1">
        <v>2622</v>
      </c>
      <c r="R93" t="s">
        <v>255</v>
      </c>
      <c r="S93" s="1">
        <v>2200</v>
      </c>
      <c r="T93" s="1">
        <v>20363</v>
      </c>
      <c r="U93" t="s">
        <v>13</v>
      </c>
    </row>
    <row r="94" spans="2:21">
      <c r="B94">
        <f t="shared" si="1"/>
        <v>91</v>
      </c>
      <c r="C94">
        <v>9436</v>
      </c>
      <c r="D94" t="s">
        <v>98</v>
      </c>
      <c r="E94" s="27">
        <v>3.1600000000000003E-2</v>
      </c>
      <c r="F94">
        <v>136</v>
      </c>
      <c r="G94" s="25">
        <f>テーブル2[[#This Row],[配当利回り]]*テーブル2[[#This Row],[PER]]</f>
        <v>0.39531600000000006</v>
      </c>
      <c r="H94" s="14">
        <f>テーブル2[[#This Row],[配当性向]]*テーブル2[[#This Row],[ROE]]</f>
        <v>4.7596046400000001E-2</v>
      </c>
      <c r="I94">
        <v>12.51</v>
      </c>
      <c r="J94">
        <v>1.39</v>
      </c>
      <c r="K94" s="26">
        <f>テーブル2[[#This Row],[PER]]*テーブル2[[#This Row],[PBR]]</f>
        <v>17.3889</v>
      </c>
      <c r="L94">
        <v>341.34</v>
      </c>
      <c r="M94" s="3">
        <v>3095.73</v>
      </c>
      <c r="N94" s="2">
        <v>0.12039999999999999</v>
      </c>
      <c r="O94" s="2">
        <v>0.13900000000000001</v>
      </c>
      <c r="P94" s="1">
        <v>67013</v>
      </c>
      <c r="Q94" s="1">
        <v>12949</v>
      </c>
      <c r="R94" t="s">
        <v>255</v>
      </c>
      <c r="S94" s="1">
        <v>4305</v>
      </c>
      <c r="T94" s="1">
        <v>117707</v>
      </c>
      <c r="U94" t="s">
        <v>41</v>
      </c>
    </row>
    <row r="95" spans="2:21">
      <c r="B95">
        <f t="shared" si="1"/>
        <v>92</v>
      </c>
      <c r="C95">
        <v>9799</v>
      </c>
      <c r="D95" t="s">
        <v>108</v>
      </c>
      <c r="E95" s="27">
        <v>3.1399999999999997E-2</v>
      </c>
      <c r="F95">
        <v>38</v>
      </c>
      <c r="G95" s="25">
        <f>テーブル2[[#This Row],[配当利回り]]*テーブル2[[#This Row],[PER]]</f>
        <v>0.38339400000000001</v>
      </c>
      <c r="H95" s="14">
        <f>テーブル2[[#This Row],[配当性向]]*テーブル2[[#This Row],[ROE]]</f>
        <v>3.7725969599999999E-2</v>
      </c>
      <c r="I95">
        <v>12.21</v>
      </c>
      <c r="J95">
        <v>1.1399999999999999</v>
      </c>
      <c r="K95" s="26">
        <f>テーブル2[[#This Row],[PER]]*テーブル2[[#This Row],[PBR]]</f>
        <v>13.9194</v>
      </c>
      <c r="L95">
        <v>97.97</v>
      </c>
      <c r="M95" s="3">
        <v>1065.56</v>
      </c>
      <c r="N95" s="2">
        <v>9.8400000000000001E-2</v>
      </c>
      <c r="O95" s="2">
        <v>0.10730000000000001</v>
      </c>
      <c r="P95" s="1">
        <v>11313</v>
      </c>
      <c r="Q95" s="1">
        <v>1054</v>
      </c>
      <c r="R95" t="s">
        <v>255</v>
      </c>
      <c r="S95" s="1">
        <v>1210</v>
      </c>
      <c r="T95" s="1">
        <v>10000</v>
      </c>
      <c r="U95" t="s">
        <v>86</v>
      </c>
    </row>
    <row r="96" spans="2:21">
      <c r="B96">
        <f t="shared" si="1"/>
        <v>93</v>
      </c>
      <c r="C96">
        <v>8586</v>
      </c>
      <c r="D96" t="s">
        <v>95</v>
      </c>
      <c r="E96" s="27">
        <v>3.1099999999999999E-2</v>
      </c>
      <c r="F96">
        <v>92</v>
      </c>
      <c r="G96" s="25">
        <f>テーブル2[[#This Row],[配当利回り]]*テーブル2[[#This Row],[PER]]</f>
        <v>0.33090400000000003</v>
      </c>
      <c r="H96" s="14">
        <f>テーブル2[[#This Row],[配当性向]]*テーブル2[[#This Row],[ROE]]</f>
        <v>1.6942284800000002E-2</v>
      </c>
      <c r="I96">
        <v>10.64</v>
      </c>
      <c r="J96">
        <v>0.91</v>
      </c>
      <c r="K96" s="26">
        <f>テーブル2[[#This Row],[PER]]*テーブル2[[#This Row],[PBR]]</f>
        <v>9.6824000000000012</v>
      </c>
      <c r="L96">
        <v>165.69</v>
      </c>
      <c r="M96" s="3">
        <v>3252.19</v>
      </c>
      <c r="N96" s="2">
        <v>5.1200000000000002E-2</v>
      </c>
      <c r="O96" s="2">
        <v>8.9999999999999993E-3</v>
      </c>
      <c r="P96" s="1">
        <v>453253</v>
      </c>
      <c r="Q96" s="1">
        <v>29705</v>
      </c>
      <c r="R96" t="s">
        <v>255</v>
      </c>
      <c r="S96" s="1">
        <v>2960</v>
      </c>
      <c r="T96" s="1">
        <v>369487</v>
      </c>
      <c r="U96" t="s">
        <v>13</v>
      </c>
    </row>
    <row r="97" spans="2:21">
      <c r="B97">
        <f t="shared" si="1"/>
        <v>94</v>
      </c>
      <c r="C97">
        <v>8908</v>
      </c>
      <c r="D97" t="s">
        <v>106</v>
      </c>
      <c r="E97" s="27">
        <v>3.0800000000000001E-2</v>
      </c>
      <c r="F97">
        <v>28</v>
      </c>
      <c r="G97" s="25">
        <f>テーブル2[[#This Row],[配当利回り]]*テーブル2[[#This Row],[PER]]</f>
        <v>0.37575999999999998</v>
      </c>
      <c r="H97" s="14">
        <f>テーブル2[[#This Row],[配当性向]]*テーブル2[[#This Row],[ROE]]</f>
        <v>5.647672799999999E-2</v>
      </c>
      <c r="I97">
        <v>12.2</v>
      </c>
      <c r="J97">
        <v>1.82</v>
      </c>
      <c r="K97" s="26">
        <f>テーブル2[[#This Row],[PER]]*テーブル2[[#This Row],[PBR]]</f>
        <v>22.204000000000001</v>
      </c>
      <c r="L97">
        <v>69.45</v>
      </c>
      <c r="M97">
        <v>498.78</v>
      </c>
      <c r="N97" s="2">
        <v>0.15029999999999999</v>
      </c>
      <c r="O97" s="2">
        <v>7.9000000000000001E-2</v>
      </c>
      <c r="P97" s="1">
        <v>17411</v>
      </c>
      <c r="Q97" s="1">
        <v>2033</v>
      </c>
      <c r="R97" t="s">
        <v>306</v>
      </c>
      <c r="S97">
        <v>908</v>
      </c>
      <c r="T97" s="1">
        <v>16344</v>
      </c>
      <c r="U97" t="s">
        <v>13</v>
      </c>
    </row>
    <row r="98" spans="2:21">
      <c r="B98">
        <f t="shared" si="1"/>
        <v>95</v>
      </c>
      <c r="C98">
        <v>3712</v>
      </c>
      <c r="D98" t="s">
        <v>100</v>
      </c>
      <c r="E98" s="27">
        <v>3.0700000000000002E-2</v>
      </c>
      <c r="F98">
        <v>80</v>
      </c>
      <c r="G98" s="25">
        <f>テーブル2[[#This Row],[配当利回り]]*テーブル2[[#This Row],[PER]]</f>
        <v>0.35704100000000005</v>
      </c>
      <c r="H98" s="14">
        <f>テーブル2[[#This Row],[配当性向]]*テーブル2[[#This Row],[ROE]]</f>
        <v>6.7373636700000017E-2</v>
      </c>
      <c r="I98">
        <v>11.63</v>
      </c>
      <c r="J98">
        <v>2.19</v>
      </c>
      <c r="K98" s="26">
        <f>テーブル2[[#This Row],[PER]]*テーブル2[[#This Row],[PBR]]</f>
        <v>25.4697</v>
      </c>
      <c r="L98">
        <v>211.27</v>
      </c>
      <c r="M98" s="3">
        <v>1189.19</v>
      </c>
      <c r="N98" s="2">
        <v>0.18870000000000001</v>
      </c>
      <c r="O98" s="2">
        <v>0.2099</v>
      </c>
      <c r="P98" s="1">
        <v>2848</v>
      </c>
      <c r="Q98" s="1">
        <v>1020</v>
      </c>
      <c r="R98" t="s">
        <v>318</v>
      </c>
      <c r="S98" s="1">
        <v>2603</v>
      </c>
      <c r="T98" s="1">
        <v>10646</v>
      </c>
      <c r="U98" t="s">
        <v>86</v>
      </c>
    </row>
    <row r="99" spans="2:21">
      <c r="B99">
        <f t="shared" si="1"/>
        <v>96</v>
      </c>
      <c r="C99">
        <v>3231</v>
      </c>
      <c r="D99" t="s">
        <v>104</v>
      </c>
      <c r="E99" s="27">
        <v>3.04E-2</v>
      </c>
      <c r="F99">
        <v>80</v>
      </c>
      <c r="G99" s="25">
        <f>テーブル2[[#This Row],[配当利回り]]*テーブル2[[#This Row],[PER]]</f>
        <v>0.31859199999999999</v>
      </c>
      <c r="H99" s="14">
        <f>テーブル2[[#This Row],[配当性向]]*テーブル2[[#This Row],[ROE]]</f>
        <v>2.8418406399999999E-2</v>
      </c>
      <c r="I99">
        <v>10.48</v>
      </c>
      <c r="J99">
        <v>0.91</v>
      </c>
      <c r="K99" s="26">
        <f>テーブル2[[#This Row],[PER]]*テーブル2[[#This Row],[PBR]]</f>
        <v>9.5368000000000013</v>
      </c>
      <c r="L99">
        <v>245.99</v>
      </c>
      <c r="M99" s="3">
        <v>2877.44</v>
      </c>
      <c r="N99" s="2">
        <v>8.9200000000000002E-2</v>
      </c>
      <c r="O99" s="2">
        <v>4.0399999999999998E-2</v>
      </c>
      <c r="P99" s="1">
        <v>668510</v>
      </c>
      <c r="Q99" s="1">
        <v>79162</v>
      </c>
      <c r="R99" t="s">
        <v>255</v>
      </c>
      <c r="S99" s="1">
        <v>2629</v>
      </c>
      <c r="T99" s="1">
        <v>506573</v>
      </c>
      <c r="U99" t="s">
        <v>13</v>
      </c>
    </row>
    <row r="100" spans="2:21">
      <c r="B100">
        <f t="shared" si="1"/>
        <v>97</v>
      </c>
      <c r="C100">
        <v>4206</v>
      </c>
      <c r="D100" t="s">
        <v>114</v>
      </c>
      <c r="E100" s="27">
        <v>3.0300000000000001E-2</v>
      </c>
      <c r="F100">
        <v>106</v>
      </c>
      <c r="G100" s="25">
        <f>テーブル2[[#This Row],[配当利回り]]*テーブル2[[#This Row],[PER]]</f>
        <v>0.501162</v>
      </c>
      <c r="H100" s="14">
        <f>テーブル2[[#This Row],[配当性向]]*テーブル2[[#This Row],[ROE]]</f>
        <v>5.3574217799999997E-2</v>
      </c>
      <c r="I100">
        <v>16.54</v>
      </c>
      <c r="J100">
        <v>1.78</v>
      </c>
      <c r="K100" s="26">
        <f>テーブル2[[#This Row],[PER]]*テーブル2[[#This Row],[PBR]]</f>
        <v>29.441199999999998</v>
      </c>
      <c r="L100">
        <v>203.95</v>
      </c>
      <c r="M100" s="3">
        <v>1967.26</v>
      </c>
      <c r="N100" s="2">
        <v>0.1069</v>
      </c>
      <c r="O100" s="2">
        <v>0.1114</v>
      </c>
      <c r="P100" s="1">
        <v>191363</v>
      </c>
      <c r="Q100" s="1">
        <v>20834</v>
      </c>
      <c r="R100" t="s">
        <v>255</v>
      </c>
      <c r="S100" s="1">
        <v>3495</v>
      </c>
      <c r="T100" s="1">
        <v>236229</v>
      </c>
      <c r="U100" t="s">
        <v>13</v>
      </c>
    </row>
    <row r="101" spans="2:21">
      <c r="B101">
        <f t="shared" si="1"/>
        <v>98</v>
      </c>
      <c r="C101">
        <v>4185</v>
      </c>
      <c r="D101" t="s">
        <v>110</v>
      </c>
      <c r="E101" s="27">
        <v>3.0200000000000001E-2</v>
      </c>
      <c r="F101">
        <v>60</v>
      </c>
      <c r="G101" s="25">
        <f>テーブル2[[#This Row],[配当利回り]]*テーブル2[[#This Row],[PER]]</f>
        <v>0.46447600000000006</v>
      </c>
      <c r="H101" s="14">
        <f>テーブル2[[#This Row],[配当性向]]*テーブル2[[#This Row],[ROE]]</f>
        <v>3.6322023200000005E-2</v>
      </c>
      <c r="I101">
        <v>15.38</v>
      </c>
      <c r="J101">
        <v>1.07</v>
      </c>
      <c r="K101" s="26">
        <f>テーブル2[[#This Row],[PER]]*テーブル2[[#This Row],[PBR]]</f>
        <v>16.456600000000002</v>
      </c>
      <c r="L101">
        <v>140.62</v>
      </c>
      <c r="M101" s="3">
        <v>1851.36</v>
      </c>
      <c r="N101" s="2">
        <v>7.8200000000000006E-2</v>
      </c>
      <c r="O101" s="2">
        <v>6.6000000000000003E-2</v>
      </c>
      <c r="P101" s="1">
        <v>496746</v>
      </c>
      <c r="Q101" s="1">
        <v>43030</v>
      </c>
      <c r="R101" t="s">
        <v>255</v>
      </c>
      <c r="S101" s="1">
        <v>1984</v>
      </c>
      <c r="T101" s="1">
        <v>448634</v>
      </c>
      <c r="U101" t="s">
        <v>13</v>
      </c>
    </row>
    <row r="102" spans="2:21">
      <c r="B102">
        <f t="shared" si="1"/>
        <v>99</v>
      </c>
      <c r="C102">
        <v>1951</v>
      </c>
      <c r="D102" t="s">
        <v>116</v>
      </c>
      <c r="E102" s="27">
        <v>2.92E-2</v>
      </c>
      <c r="F102">
        <v>80</v>
      </c>
      <c r="G102" s="25">
        <f>テーブル2[[#This Row],[配当利回り]]*テーブル2[[#This Row],[PER]]</f>
        <v>0.41142800000000002</v>
      </c>
      <c r="H102" s="14">
        <f>テーブル2[[#This Row],[配当性向]]*テーブル2[[#This Row],[ROE]]</f>
        <v>7.5291324000000007E-2</v>
      </c>
      <c r="I102">
        <v>14.09</v>
      </c>
      <c r="J102">
        <v>1.1599999999999999</v>
      </c>
      <c r="K102" s="26">
        <f>テーブル2[[#This Row],[PER]]*テーブル2[[#This Row],[PBR]]</f>
        <v>16.3444</v>
      </c>
      <c r="L102">
        <v>390.25</v>
      </c>
      <c r="M102" s="3">
        <v>2356.0500000000002</v>
      </c>
      <c r="N102" s="2">
        <v>0.183</v>
      </c>
      <c r="O102" s="2">
        <v>9.8299999999999998E-2</v>
      </c>
      <c r="P102" s="1">
        <v>423727</v>
      </c>
      <c r="Q102" s="1">
        <v>31716</v>
      </c>
      <c r="R102" t="s">
        <v>255</v>
      </c>
      <c r="S102" s="1">
        <v>2740</v>
      </c>
      <c r="T102" s="1">
        <v>322806</v>
      </c>
      <c r="U102" t="s">
        <v>13</v>
      </c>
    </row>
    <row r="103" spans="2:21">
      <c r="B103">
        <f t="shared" si="1"/>
        <v>100</v>
      </c>
      <c r="C103">
        <v>4423</v>
      </c>
      <c r="D103" t="s">
        <v>115</v>
      </c>
      <c r="E103" s="27">
        <v>2.6800000000000001E-2</v>
      </c>
      <c r="F103">
        <v>51.2</v>
      </c>
      <c r="G103" s="25">
        <f>テーブル2[[#This Row],[配当利回り]]*テーブル2[[#This Row],[PER]]</f>
        <v>0.49955200000000005</v>
      </c>
      <c r="H103" s="14">
        <f>テーブル2[[#This Row],[配当性向]]*テーブル2[[#This Row],[ROE]]</f>
        <v>0.16260417600000002</v>
      </c>
      <c r="I103">
        <v>18.64</v>
      </c>
      <c r="J103">
        <v>5.29</v>
      </c>
      <c r="K103" s="26">
        <f>テーブル2[[#This Row],[PER]]*テーブル2[[#This Row],[PBR]]</f>
        <v>98.60560000000001</v>
      </c>
      <c r="L103">
        <v>92.85</v>
      </c>
      <c r="M103">
        <v>360.94</v>
      </c>
      <c r="N103" s="2">
        <v>0.32550000000000001</v>
      </c>
      <c r="O103" s="2">
        <v>8.7099999999999997E-2</v>
      </c>
      <c r="P103" s="1">
        <v>49219</v>
      </c>
      <c r="Q103" s="1">
        <v>7466</v>
      </c>
      <c r="R103" t="s">
        <v>255</v>
      </c>
      <c r="S103" s="1">
        <v>1908</v>
      </c>
      <c r="T103" s="1">
        <v>95400</v>
      </c>
      <c r="U103" t="s">
        <v>13</v>
      </c>
    </row>
  </sheetData>
  <phoneticPr fontId="4"/>
  <conditionalFormatting sqref="K4:K103">
    <cfRule type="cellIs" dxfId="7" priority="2" operator="lessThan">
      <formula>22.5</formula>
    </cfRule>
  </conditionalFormatting>
  <conditionalFormatting sqref="G4:G103">
    <cfRule type="cellIs" dxfId="6" priority="1" operator="greaterThan">
      <formula>0.8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8645-9DB8-4AF9-B5E0-23DA54AC14A5}">
  <sheetPr codeName="Sheet2"/>
  <dimension ref="A1:U2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2" sqref="I22"/>
    </sheetView>
  </sheetViews>
  <sheetFormatPr defaultRowHeight="18.75"/>
  <cols>
    <col min="3" max="3" width="29.875" customWidth="1"/>
    <col min="6" max="6" width="14" bestFit="1" customWidth="1"/>
    <col min="7" max="7" width="10.5" bestFit="1" customWidth="1"/>
    <col min="8" max="10" width="9.375" customWidth="1"/>
    <col min="12" max="12" width="9.375" bestFit="1" customWidth="1"/>
    <col min="17" max="17" width="10.5" bestFit="1" customWidth="1"/>
    <col min="19" max="19" width="9.375" bestFit="1" customWidth="1"/>
    <col min="20" max="20" width="8.5" customWidth="1"/>
    <col min="21" max="21" width="10.25" customWidth="1"/>
    <col min="23" max="23" width="11.25" bestFit="1" customWidth="1"/>
  </cols>
  <sheetData>
    <row r="1" spans="1:21">
      <c r="A1" t="s">
        <v>235</v>
      </c>
    </row>
    <row r="2" spans="1:21">
      <c r="T2" t="s">
        <v>229</v>
      </c>
    </row>
    <row r="3" spans="1:21">
      <c r="B3" t="s">
        <v>0</v>
      </c>
      <c r="C3" t="s">
        <v>1</v>
      </c>
      <c r="D3" t="s">
        <v>230</v>
      </c>
      <c r="E3" t="s">
        <v>3</v>
      </c>
      <c r="F3" t="s">
        <v>231</v>
      </c>
      <c r="G3" t="s">
        <v>4</v>
      </c>
      <c r="H3" t="s">
        <v>236</v>
      </c>
      <c r="I3" t="s">
        <v>224</v>
      </c>
      <c r="J3" t="s">
        <v>5</v>
      </c>
      <c r="K3" t="s">
        <v>6</v>
      </c>
      <c r="L3" t="s">
        <v>217</v>
      </c>
      <c r="M3" t="s">
        <v>7</v>
      </c>
      <c r="N3" t="s">
        <v>8</v>
      </c>
      <c r="O3" t="s">
        <v>9</v>
      </c>
      <c r="P3" t="s">
        <v>250</v>
      </c>
      <c r="Q3" t="s">
        <v>251</v>
      </c>
      <c r="R3" t="s">
        <v>253</v>
      </c>
      <c r="S3" t="s">
        <v>10</v>
      </c>
      <c r="T3" t="s">
        <v>2</v>
      </c>
      <c r="U3" t="s">
        <v>227</v>
      </c>
    </row>
    <row r="4" spans="1:21">
      <c r="B4">
        <v>2914</v>
      </c>
      <c r="C4" t="s">
        <v>12</v>
      </c>
      <c r="D4" s="1">
        <v>2370</v>
      </c>
      <c r="E4" s="2">
        <v>6.5000000000000002E-2</v>
      </c>
      <c r="F4" s="17" t="s">
        <v>242</v>
      </c>
      <c r="G4">
        <v>154</v>
      </c>
      <c r="H4" s="14">
        <f>テーブル5[[#This Row],[配当利回り]]*テーブル5[[#This Row],[PER]]</f>
        <v>0.80535000000000001</v>
      </c>
      <c r="I4" s="14">
        <f>テーブル5[[#This Row],[配当利回り2]]*テーブル5[[#This Row],[ROE]]</f>
        <v>0.11516504999999999</v>
      </c>
      <c r="J4">
        <v>12.39</v>
      </c>
      <c r="K4">
        <v>1.65</v>
      </c>
      <c r="L4" s="16">
        <f>テーブル5[[#This Row],[PER]]*テーブル5[[#This Row],[PBR]]</f>
        <v>20.4435</v>
      </c>
      <c r="M4">
        <v>215.31</v>
      </c>
      <c r="N4" s="3">
        <v>1438.82</v>
      </c>
      <c r="O4" s="2">
        <v>0.14299999999999999</v>
      </c>
      <c r="P4" s="1">
        <v>2215962</v>
      </c>
      <c r="Q4" s="1">
        <v>564984</v>
      </c>
      <c r="R4" s="3">
        <f>テーブル5[[#This Row],[売上高]]/(テーブル5[[#This Row],[売上高]]-テーブル5[[#This Row],[営業利益]])</f>
        <v>1.3422117072426163</v>
      </c>
      <c r="S4" s="2">
        <v>9.9500000000000005E-2</v>
      </c>
      <c r="T4" s="1">
        <v>4740000</v>
      </c>
      <c r="U4" t="s">
        <v>237</v>
      </c>
    </row>
    <row r="5" spans="1:21">
      <c r="B5">
        <v>8058</v>
      </c>
      <c r="C5" t="s">
        <v>26</v>
      </c>
      <c r="D5" s="1">
        <v>2873</v>
      </c>
      <c r="E5" s="2">
        <v>4.5900000000000003E-2</v>
      </c>
      <c r="F5" s="17" t="s">
        <v>245</v>
      </c>
      <c r="G5">
        <v>132</v>
      </c>
      <c r="H5" s="15">
        <f>テーブル5[[#This Row],[配当利回り]]*テーブル5[[#This Row],[PER]]</f>
        <v>0.39657600000000004</v>
      </c>
      <c r="I5" s="15">
        <f>テーブル5[[#This Row],[配当利回り2]]*テーブル5[[#This Row],[ROE]]</f>
        <v>4.2473289600000005E-2</v>
      </c>
      <c r="J5">
        <v>8.64</v>
      </c>
      <c r="K5">
        <v>0.81</v>
      </c>
      <c r="L5" s="16">
        <f>テーブル5[[#This Row],[PER]]*テーブル5[[#This Row],[PBR]]</f>
        <v>6.9984000000000011</v>
      </c>
      <c r="M5">
        <v>372.39</v>
      </c>
      <c r="N5" s="3">
        <v>3551.53</v>
      </c>
      <c r="O5" s="2">
        <v>0.1071</v>
      </c>
      <c r="P5" s="1">
        <v>16103763</v>
      </c>
      <c r="Q5" s="1">
        <v>584728</v>
      </c>
      <c r="R5" s="3">
        <f>テーブル5[[#This Row],[売上高]]/(テーブル5[[#This Row],[売上高]]-テーブル5[[#This Row],[営業利益]])</f>
        <v>1.0376781159395543</v>
      </c>
      <c r="S5" s="2">
        <v>5.2299999999999999E-2</v>
      </c>
      <c r="T5" s="1">
        <v>4568291</v>
      </c>
      <c r="U5" t="s">
        <v>238</v>
      </c>
    </row>
    <row r="6" spans="1:21">
      <c r="B6">
        <v>8306</v>
      </c>
      <c r="C6" t="s">
        <v>42</v>
      </c>
      <c r="D6">
        <v>574</v>
      </c>
      <c r="E6" s="2">
        <v>4.36E-2</v>
      </c>
      <c r="F6" s="17" t="s">
        <v>244</v>
      </c>
      <c r="G6">
        <v>25</v>
      </c>
      <c r="H6" s="15" t="e">
        <f>テーブル5[[#This Row],[配当利回り]]*テーブル5[[#This Row],[PER]]</f>
        <v>#VALUE!</v>
      </c>
      <c r="I6" s="15" t="e">
        <f>テーブル5[[#This Row],[配当利回り2]]*テーブル5[[#This Row],[ROE]]</f>
        <v>#VALUE!</v>
      </c>
      <c r="J6" t="s">
        <v>28</v>
      </c>
      <c r="K6">
        <v>0.44</v>
      </c>
      <c r="L6" s="16" t="e">
        <f>テーブル5[[#This Row],[PER]]*テーブル5[[#This Row],[PBR]]</f>
        <v>#VALUE!</v>
      </c>
      <c r="M6" t="s">
        <v>28</v>
      </c>
      <c r="N6" s="3">
        <v>1299.92</v>
      </c>
      <c r="O6" s="2">
        <v>5.4199999999999998E-2</v>
      </c>
      <c r="P6" s="1">
        <v>6697402</v>
      </c>
      <c r="Q6" s="1">
        <v>1078582</v>
      </c>
      <c r="R6" s="3">
        <f>テーブル5[[#This Row],[売上高]]/(テーブル5[[#This Row],[売上高]]-テーブル5[[#This Row],[営業利益]])</f>
        <v>1.1919588098568739</v>
      </c>
      <c r="S6" s="2">
        <v>4.4000000000000003E-3</v>
      </c>
      <c r="T6" s="1">
        <v>7845300</v>
      </c>
      <c r="U6" t="s">
        <v>238</v>
      </c>
    </row>
    <row r="7" spans="1:21">
      <c r="B7">
        <v>6301</v>
      </c>
      <c r="C7" t="s">
        <v>45</v>
      </c>
      <c r="D7" s="1">
        <v>2566</v>
      </c>
      <c r="E7" s="2">
        <v>4.2900000000000001E-2</v>
      </c>
      <c r="F7" s="17" t="s">
        <v>247</v>
      </c>
      <c r="G7">
        <v>110</v>
      </c>
      <c r="H7" s="15">
        <f>テーブル5[[#This Row],[配当利回り]]*テーブル5[[#This Row],[PER]]</f>
        <v>0.57700499999999999</v>
      </c>
      <c r="I7" s="15">
        <f>テーブル5[[#This Row],[配当利回り2]]*テーブル5[[#This Row],[ROE]]</f>
        <v>8.5050536999999996E-2</v>
      </c>
      <c r="J7">
        <v>13.45</v>
      </c>
      <c r="K7">
        <v>1.36</v>
      </c>
      <c r="L7" s="16">
        <f>テーブル5[[#This Row],[PER]]*テーブル5[[#This Row],[PBR]]</f>
        <v>18.292000000000002</v>
      </c>
      <c r="M7">
        <v>271.81</v>
      </c>
      <c r="N7" s="3">
        <v>1893.26</v>
      </c>
      <c r="O7" s="2">
        <v>0.1474</v>
      </c>
      <c r="P7" s="1">
        <v>2725243</v>
      </c>
      <c r="Q7" s="1">
        <v>397806</v>
      </c>
      <c r="R7" s="3">
        <f>テーブル5[[#This Row],[売上高]]/(テーブル5[[#This Row],[売上高]]-テーブル5[[#This Row],[営業利益]])</f>
        <v>1.1709202010623703</v>
      </c>
      <c r="S7" s="2">
        <v>0.1077</v>
      </c>
      <c r="T7" s="1">
        <v>2495643</v>
      </c>
      <c r="U7" t="s">
        <v>238</v>
      </c>
    </row>
    <row r="8" spans="1:21">
      <c r="B8">
        <v>7272</v>
      </c>
      <c r="C8" t="s">
        <v>53</v>
      </c>
      <c r="D8" s="1">
        <v>2121</v>
      </c>
      <c r="E8" s="2">
        <v>4.24E-2</v>
      </c>
      <c r="F8" s="17" t="s">
        <v>248</v>
      </c>
      <c r="G8">
        <v>90</v>
      </c>
      <c r="H8" s="15">
        <f>テーブル5[[#This Row],[配当利回り]]*テーブル5[[#This Row],[PER]]</f>
        <v>0.39262399999999997</v>
      </c>
      <c r="I8" s="15">
        <f>テーブル5[[#This Row],[配当利回り2]]*テーブル5[[#This Row],[ROE]]</f>
        <v>5.7283841599999996E-2</v>
      </c>
      <c r="J8">
        <v>9.26</v>
      </c>
      <c r="K8">
        <v>1.0900000000000001</v>
      </c>
      <c r="L8" s="16">
        <f>テーブル5[[#This Row],[PER]]*テーブル5[[#This Row],[PBR]]</f>
        <v>10.093400000000001</v>
      </c>
      <c r="M8">
        <v>267.35000000000002</v>
      </c>
      <c r="N8" s="3">
        <v>1947.15</v>
      </c>
      <c r="O8" s="2">
        <v>0.1459</v>
      </c>
      <c r="P8" s="1">
        <v>1673137</v>
      </c>
      <c r="Q8" s="1">
        <v>140787</v>
      </c>
      <c r="R8" s="3">
        <f>テーブル5[[#This Row],[売上高]]/(テーブル5[[#This Row],[売上高]]-テーブル5[[#This Row],[営業利益]])</f>
        <v>1.0918765295134925</v>
      </c>
      <c r="S8" s="2">
        <v>9.6799999999999997E-2</v>
      </c>
      <c r="T8" s="1">
        <v>742378</v>
      </c>
      <c r="U8" t="s">
        <v>237</v>
      </c>
    </row>
    <row r="9" spans="1:21">
      <c r="B9">
        <v>8591</v>
      </c>
      <c r="C9" t="s">
        <v>43</v>
      </c>
      <c r="D9" s="3">
        <v>1804.5</v>
      </c>
      <c r="E9" s="2">
        <v>4.2099999999999999E-2</v>
      </c>
      <c r="F9" s="17" t="s">
        <v>243</v>
      </c>
      <c r="G9">
        <v>76</v>
      </c>
      <c r="H9" s="15">
        <f>テーブル5[[#This Row],[配当利回り]]*テーブル5[[#This Row],[PER]]</f>
        <v>0.32417000000000001</v>
      </c>
      <c r="I9" s="15">
        <f>テーブル5[[#This Row],[配当利回り2]]*テーブル5[[#This Row],[ROE]]</f>
        <v>3.760372E-2</v>
      </c>
      <c r="J9">
        <v>7.7</v>
      </c>
      <c r="K9">
        <v>0.78</v>
      </c>
      <c r="L9" s="16">
        <f>テーブル5[[#This Row],[PER]]*テーブル5[[#This Row],[PBR]]</f>
        <v>6.0060000000000002</v>
      </c>
      <c r="M9">
        <v>252.92</v>
      </c>
      <c r="N9" s="3">
        <v>2310.9</v>
      </c>
      <c r="O9" s="2">
        <v>0.11600000000000001</v>
      </c>
      <c r="P9" s="1">
        <v>2434864</v>
      </c>
      <c r="Q9" s="1">
        <v>329438</v>
      </c>
      <c r="R9" s="3">
        <f>テーブル5[[#This Row],[売上高]]/(テーブル5[[#This Row],[売上高]]-テーブル5[[#This Row],[営業利益]])</f>
        <v>1.1564709469722516</v>
      </c>
      <c r="S9" s="2">
        <v>3.3500000000000002E-2</v>
      </c>
      <c r="T9" s="1">
        <v>2390293</v>
      </c>
      <c r="U9" t="s">
        <v>238</v>
      </c>
    </row>
    <row r="10" spans="1:21">
      <c r="B10">
        <v>3244</v>
      </c>
      <c r="C10" t="s">
        <v>74</v>
      </c>
      <c r="D10" s="1">
        <v>2022</v>
      </c>
      <c r="E10" s="2">
        <v>4.0599999999999997E-2</v>
      </c>
      <c r="F10" s="17" t="s">
        <v>246</v>
      </c>
      <c r="G10">
        <v>82</v>
      </c>
      <c r="H10" s="15">
        <f>テーブル5[[#This Row],[配当利回り]]*テーブル5[[#This Row],[PER]]</f>
        <v>0.33291999999999994</v>
      </c>
      <c r="I10" s="15">
        <f>テーブル5[[#This Row],[配当利回り2]]*テーブル5[[#This Row],[ROE]]</f>
        <v>4.8939239999999988E-2</v>
      </c>
      <c r="J10">
        <v>8.1999999999999993</v>
      </c>
      <c r="K10">
        <v>1.17</v>
      </c>
      <c r="L10" s="16">
        <f>テーブル5[[#This Row],[PER]]*テーブル5[[#This Row],[PBR]]</f>
        <v>9.5939999999999994</v>
      </c>
      <c r="M10">
        <v>247.11</v>
      </c>
      <c r="N10" s="3">
        <v>1734.72</v>
      </c>
      <c r="O10" s="2">
        <v>0.14699999999999999</v>
      </c>
      <c r="P10" s="1">
        <v>85552</v>
      </c>
      <c r="Q10" s="1">
        <v>15395</v>
      </c>
      <c r="R10" s="3">
        <f>テーブル5[[#This Row],[売上高]]/(テーブル5[[#This Row],[売上高]]-テーブル5[[#This Row],[営業利益]])</f>
        <v>1.2194364069159171</v>
      </c>
      <c r="S10" s="2">
        <v>6.9199999999999998E-2</v>
      </c>
      <c r="T10" s="1">
        <v>82793</v>
      </c>
      <c r="U10" t="s">
        <v>239</v>
      </c>
    </row>
    <row r="11" spans="1:21">
      <c r="B11">
        <v>5108</v>
      </c>
      <c r="C11" t="s">
        <v>57</v>
      </c>
      <c r="D11" s="1">
        <v>4009</v>
      </c>
      <c r="E11" s="2">
        <v>3.9899999999999998E-2</v>
      </c>
      <c r="F11" s="17" t="s">
        <v>244</v>
      </c>
      <c r="G11">
        <v>160</v>
      </c>
      <c r="H11" s="15">
        <f>テーブル5[[#This Row],[配当利回り]]*テーブル5[[#This Row],[PER]]</f>
        <v>0.42333899999999997</v>
      </c>
      <c r="I11" s="15">
        <f>テーブル5[[#This Row],[配当利回り2]]*テーブル5[[#This Row],[ROE]]</f>
        <v>5.2324700399999993E-2</v>
      </c>
      <c r="J11">
        <v>10.61</v>
      </c>
      <c r="K11">
        <v>1.29</v>
      </c>
      <c r="L11" s="16">
        <f>テーブル5[[#This Row],[PER]]*テーブル5[[#This Row],[PBR]]</f>
        <v>13.6869</v>
      </c>
      <c r="M11">
        <v>387.95</v>
      </c>
      <c r="N11" s="3">
        <v>3115.88</v>
      </c>
      <c r="O11" s="2">
        <v>0.1236</v>
      </c>
      <c r="P11" s="1">
        <v>3650111</v>
      </c>
      <c r="Q11" s="1">
        <v>402732</v>
      </c>
      <c r="R11" s="3">
        <f>テーブル5[[#This Row],[売上高]]/(テーブル5[[#This Row],[売上高]]-テーブル5[[#This Row],[営業利益]])</f>
        <v>1.1240175538488115</v>
      </c>
      <c r="S11" s="2">
        <v>9.74E-2</v>
      </c>
      <c r="T11" s="1">
        <v>3053000</v>
      </c>
      <c r="U11" t="s">
        <v>237</v>
      </c>
    </row>
    <row r="12" spans="1:21">
      <c r="B12">
        <v>8570</v>
      </c>
      <c r="C12" t="s">
        <v>56</v>
      </c>
      <c r="D12" s="1">
        <v>1730</v>
      </c>
      <c r="E12" s="2">
        <v>3.9300000000000002E-2</v>
      </c>
      <c r="F12" s="17" t="s">
        <v>244</v>
      </c>
      <c r="G12">
        <v>68</v>
      </c>
      <c r="H12" s="15" t="e">
        <f>テーブル5[[#This Row],[配当利回り]]*テーブル5[[#This Row],[PER]]</f>
        <v>#VALUE!</v>
      </c>
      <c r="I12" s="15" t="e">
        <f>テーブル5[[#This Row],[配当利回り2]]*テーブル5[[#This Row],[ROE]]</f>
        <v>#VALUE!</v>
      </c>
      <c r="J12" t="s">
        <v>28</v>
      </c>
      <c r="K12">
        <v>0.98</v>
      </c>
      <c r="L12" s="16" t="e">
        <f>テーブル5[[#This Row],[PER]]*テーブル5[[#This Row],[PBR]]</f>
        <v>#VALUE!</v>
      </c>
      <c r="M12" t="s">
        <v>28</v>
      </c>
      <c r="N12" s="3">
        <v>1758.86</v>
      </c>
      <c r="O12" s="2">
        <v>0.105</v>
      </c>
      <c r="P12" s="1">
        <v>439001</v>
      </c>
      <c r="Q12" t="s">
        <v>252</v>
      </c>
      <c r="R12" s="3" t="e">
        <f>テーブル5[[#This Row],[売上高]]/(テーブル5[[#This Row],[売上高]]-テーブル5[[#This Row],[営業利益]])</f>
        <v>#VALUE!</v>
      </c>
      <c r="S12" s="2">
        <v>1.38E-2</v>
      </c>
      <c r="T12" s="1">
        <v>373698</v>
      </c>
      <c r="U12" t="s">
        <v>238</v>
      </c>
    </row>
    <row r="13" spans="1:21">
      <c r="B13">
        <v>8766</v>
      </c>
      <c r="C13" t="s">
        <v>69</v>
      </c>
      <c r="D13" s="1">
        <v>6035</v>
      </c>
      <c r="E13" s="2">
        <v>3.73E-2</v>
      </c>
      <c r="F13" s="17" t="s">
        <v>244</v>
      </c>
      <c r="G13">
        <v>225</v>
      </c>
      <c r="H13" s="15">
        <f>テーブル5[[#This Row],[配当利回り]]*テーブル5[[#This Row],[PER]]</f>
        <v>0.488257</v>
      </c>
      <c r="I13" s="15">
        <f>テーブル5[[#This Row],[配当利回り2]]*テーブル5[[#This Row],[ROE]]</f>
        <v>3.6326320799999999E-2</v>
      </c>
      <c r="J13">
        <v>13.09</v>
      </c>
      <c r="K13">
        <v>1.1599999999999999</v>
      </c>
      <c r="L13" s="16">
        <f>テーブル5[[#This Row],[PER]]*テーブル5[[#This Row],[PBR]]</f>
        <v>15.184399999999998</v>
      </c>
      <c r="M13">
        <v>383.01</v>
      </c>
      <c r="N13" s="3">
        <v>5195.78</v>
      </c>
      <c r="O13" s="2">
        <v>7.4399999999999994E-2</v>
      </c>
      <c r="P13" s="1">
        <v>5476720</v>
      </c>
      <c r="Q13" t="s">
        <v>252</v>
      </c>
      <c r="R13" s="3" t="e">
        <f>テーブル5[[#This Row],[売上高]]/(テーブル5[[#This Row],[売上高]]-テーブル5[[#This Row],[営業利益]])</f>
        <v>#VALUE!</v>
      </c>
      <c r="S13" s="2">
        <v>1.83E-2</v>
      </c>
      <c r="T13" s="1">
        <v>4284850</v>
      </c>
      <c r="U13" t="s">
        <v>238</v>
      </c>
    </row>
    <row r="14" spans="1:21">
      <c r="B14">
        <v>9432</v>
      </c>
      <c r="C14" t="s">
        <v>233</v>
      </c>
      <c r="D14" s="1">
        <v>2755</v>
      </c>
      <c r="E14" s="2">
        <v>3.4500000000000003E-2</v>
      </c>
      <c r="F14" s="17" t="s">
        <v>241</v>
      </c>
      <c r="G14">
        <v>95</v>
      </c>
      <c r="H14" s="15">
        <f>テーブル5[[#This Row],[配当利回り]]*テーブル5[[#This Row],[PER]]</f>
        <v>0.41848500000000005</v>
      </c>
      <c r="I14" s="15">
        <f>テーブル5[[#This Row],[配当利回り2]]*テーブル5[[#This Row],[ROE]]</f>
        <v>3.8123983500000007E-2</v>
      </c>
      <c r="J14">
        <v>12.13</v>
      </c>
      <c r="K14">
        <v>1.1100000000000001</v>
      </c>
      <c r="L14" s="16">
        <f>テーブル5[[#This Row],[PER]]*テーブル5[[#This Row],[PBR]]</f>
        <v>13.464300000000001</v>
      </c>
      <c r="M14">
        <v>440.25</v>
      </c>
      <c r="N14" s="3">
        <v>2485.8200000000002</v>
      </c>
      <c r="O14" s="2">
        <v>9.11E-2</v>
      </c>
      <c r="P14" s="1">
        <v>11879842</v>
      </c>
      <c r="Q14" s="1">
        <v>1693833</v>
      </c>
      <c r="R14" s="3">
        <f>テーブル5[[#This Row],[売上高]]/(テーブル5[[#This Row],[売上高]]-テーブル5[[#This Row],[営業利益]])</f>
        <v>1.1662901534840584</v>
      </c>
      <c r="S14" s="2">
        <v>7.5999999999999998E-2</v>
      </c>
      <c r="T14" s="1">
        <v>10746674</v>
      </c>
      <c r="U14" t="s">
        <v>238</v>
      </c>
    </row>
    <row r="15" spans="1:21">
      <c r="B15">
        <v>1928</v>
      </c>
      <c r="C15" t="s">
        <v>75</v>
      </c>
      <c r="D15" s="3">
        <v>2352.5</v>
      </c>
      <c r="E15" s="2">
        <v>3.44E-2</v>
      </c>
      <c r="F15" s="17" t="s">
        <v>249</v>
      </c>
      <c r="G15">
        <v>81</v>
      </c>
      <c r="H15" s="15">
        <f>テーブル5[[#This Row],[配当利回り]]*テーブル5[[#This Row],[PER]]</f>
        <v>0.40007200000000004</v>
      </c>
      <c r="I15" s="15">
        <f>テーブル5[[#This Row],[配当利回り2]]*テーブル5[[#This Row],[ROE]]</f>
        <v>4.3287790400000005E-2</v>
      </c>
      <c r="J15">
        <v>11.63</v>
      </c>
      <c r="K15">
        <v>1.32</v>
      </c>
      <c r="L15" s="16">
        <f>テーブル5[[#This Row],[PER]]*テーブル5[[#This Row],[PBR]]</f>
        <v>15.351600000000001</v>
      </c>
      <c r="M15">
        <v>186.53</v>
      </c>
      <c r="N15" s="3">
        <v>1781.09</v>
      </c>
      <c r="O15" s="2">
        <v>0.1082</v>
      </c>
      <c r="P15" s="1">
        <v>2160316</v>
      </c>
      <c r="Q15" s="1">
        <v>189223</v>
      </c>
      <c r="R15" s="3">
        <f>テーブル5[[#This Row],[売上高]]/(テーブル5[[#This Row],[売上高]]-テーブル5[[#This Row],[営業利益]])</f>
        <v>1.0959990218624895</v>
      </c>
      <c r="S15" s="2">
        <v>8.0799999999999997E-2</v>
      </c>
      <c r="T15" s="1">
        <v>1624833</v>
      </c>
      <c r="U15" t="s">
        <v>240</v>
      </c>
    </row>
    <row r="16" spans="1:21">
      <c r="B16">
        <v>9433</v>
      </c>
      <c r="C16" t="s">
        <v>81</v>
      </c>
      <c r="D16" s="1">
        <v>3241</v>
      </c>
      <c r="E16" s="2">
        <v>3.39E-2</v>
      </c>
      <c r="F16" s="17" t="s">
        <v>243</v>
      </c>
      <c r="G16">
        <v>110</v>
      </c>
      <c r="H16" s="15">
        <f>テーブル5[[#This Row],[配当利回り]]*テーブル5[[#This Row],[PER]]</f>
        <v>0.41425800000000002</v>
      </c>
      <c r="I16" s="15">
        <f>テーブル5[[#This Row],[配当利回り2]]*テーブル5[[#This Row],[ROE]]</f>
        <v>6.4292841599999997E-2</v>
      </c>
      <c r="J16">
        <v>12.22</v>
      </c>
      <c r="K16">
        <v>1.74</v>
      </c>
      <c r="L16" s="16">
        <f>テーブル5[[#This Row],[PER]]*テーブル5[[#This Row],[PBR]]</f>
        <v>21.262800000000002</v>
      </c>
      <c r="M16">
        <v>259.10000000000002</v>
      </c>
      <c r="N16" s="3">
        <v>1860.62</v>
      </c>
      <c r="O16" s="2">
        <v>0.1552</v>
      </c>
      <c r="P16" s="1">
        <v>5080353</v>
      </c>
      <c r="Q16" s="1">
        <v>1013729</v>
      </c>
      <c r="R16" s="3">
        <f>テーブル5[[#This Row],[売上高]]/(テーブル5[[#This Row],[売上高]]-テーブル5[[#This Row],[営業利益]])</f>
        <v>1.2492802383500416</v>
      </c>
      <c r="S16" s="2">
        <v>0.14530000000000001</v>
      </c>
      <c r="T16" s="1">
        <v>7633766</v>
      </c>
      <c r="U16" t="s">
        <v>238</v>
      </c>
    </row>
    <row r="17" spans="2:21">
      <c r="B17">
        <v>8001</v>
      </c>
      <c r="C17" t="s">
        <v>83</v>
      </c>
      <c r="D17" s="1">
        <v>2524</v>
      </c>
      <c r="E17" s="2">
        <v>3.3700000000000001E-2</v>
      </c>
      <c r="F17" s="17" t="s">
        <v>244</v>
      </c>
      <c r="G17">
        <v>85</v>
      </c>
      <c r="H17" s="15">
        <f>テーブル5[[#This Row],[配当利回り]]*テーブル5[[#This Row],[PER]]</f>
        <v>0.254772</v>
      </c>
      <c r="I17" s="15">
        <f>テーブル5[[#This Row],[配当利回り2]]*テーブル5[[#This Row],[ROE]]</f>
        <v>4.5502279200000002E-2</v>
      </c>
      <c r="J17">
        <v>7.56</v>
      </c>
      <c r="K17">
        <v>1.27</v>
      </c>
      <c r="L17" s="16">
        <f>テーブル5[[#This Row],[PER]]*テーブル5[[#This Row],[PBR]]</f>
        <v>9.6012000000000004</v>
      </c>
      <c r="M17">
        <v>324.07</v>
      </c>
      <c r="N17" s="3">
        <v>1989.15</v>
      </c>
      <c r="O17" s="2">
        <v>0.17860000000000001</v>
      </c>
      <c r="P17" s="1">
        <v>11600485</v>
      </c>
      <c r="Q17" s="1">
        <v>563219</v>
      </c>
      <c r="R17" s="3">
        <f>テーブル5[[#This Row],[売上高]]/(テーブル5[[#This Row],[売上高]]-テーブル5[[#This Row],[営業利益]])</f>
        <v>1.0510288508041756</v>
      </c>
      <c r="S17" s="2">
        <v>7.4099999999999999E-2</v>
      </c>
      <c r="T17" s="1">
        <v>4000261</v>
      </c>
      <c r="U17" t="s">
        <v>238</v>
      </c>
    </row>
    <row r="18" spans="2:21">
      <c r="B18">
        <v>8566</v>
      </c>
      <c r="C18" t="s">
        <v>234</v>
      </c>
      <c r="D18" s="1">
        <v>4225</v>
      </c>
      <c r="E18" s="2">
        <v>2.1299999999999999E-2</v>
      </c>
      <c r="F18" s="17" t="s">
        <v>232</v>
      </c>
      <c r="G18">
        <v>90</v>
      </c>
      <c r="H18" s="15">
        <f>テーブル5[[#This Row],[配当利回り]]*テーブル5[[#This Row],[PER]]</f>
        <v>0.23025300000000001</v>
      </c>
      <c r="I18" s="15">
        <f>テーブル5[[#This Row],[配当利回り2]]*テーブル5[[#This Row],[ROE]]</f>
        <v>1.61867859E-2</v>
      </c>
      <c r="J18">
        <v>10.81</v>
      </c>
      <c r="K18">
        <v>0.73</v>
      </c>
      <c r="L18" s="16">
        <f>テーブル5[[#This Row],[PER]]*テーブル5[[#This Row],[PBR]]</f>
        <v>7.8913000000000002</v>
      </c>
      <c r="M18">
        <v>382.6</v>
      </c>
      <c r="N18" s="3">
        <v>5763.1</v>
      </c>
      <c r="O18" s="2">
        <v>7.0300000000000001E-2</v>
      </c>
      <c r="P18" s="1">
        <v>313957</v>
      </c>
      <c r="Q18" s="1">
        <v>17276</v>
      </c>
      <c r="R18" s="3">
        <f>テーブル5[[#This Row],[売上高]]/(テーブル5[[#This Row],[売上高]]-テーブル5[[#This Row],[営業利益]])</f>
        <v>1.0582308944624024</v>
      </c>
      <c r="S18" s="2">
        <v>1.7299999999999999E-2</v>
      </c>
      <c r="T18" s="1">
        <v>132003</v>
      </c>
      <c r="U18" t="s">
        <v>238</v>
      </c>
    </row>
    <row r="20" spans="2:21">
      <c r="D20" s="1">
        <f>SUM(D4:D19)</f>
        <v>41202</v>
      </c>
      <c r="G20">
        <f>SUM(G4:G19)</f>
        <v>1583</v>
      </c>
    </row>
  </sheetData>
  <phoneticPr fontId="4"/>
  <conditionalFormatting sqref="L4:L18">
    <cfRule type="cellIs" dxfId="5" priority="1" operator="lessThan">
      <formula>22.5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1C10-8065-467E-9BD6-6D834A5721B9}">
  <sheetPr>
    <tabColor rgb="FFFF0000"/>
  </sheetPr>
  <dimension ref="A1:V53"/>
  <sheetViews>
    <sheetView workbookViewId="0">
      <pane xSplit="5" ySplit="5" topLeftCell="I6" activePane="bottomRight" state="frozen"/>
      <selection pane="topRight" activeCell="F1" sqref="F1"/>
      <selection pane="bottomLeft" activeCell="A6" sqref="A6"/>
      <selection pane="bottomRight" activeCell="E15" sqref="E15"/>
    </sheetView>
  </sheetViews>
  <sheetFormatPr defaultRowHeight="18.75"/>
  <cols>
    <col min="1" max="1" width="12.875" bestFit="1" customWidth="1"/>
    <col min="2" max="2" width="8.25" style="22" bestFit="1" customWidth="1"/>
    <col min="3" max="3" width="13.25" bestFit="1" customWidth="1"/>
    <col min="4" max="4" width="9.375" bestFit="1" customWidth="1"/>
    <col min="5" max="5" width="21.625" customWidth="1"/>
    <col min="6" max="6" width="13.25" bestFit="1" customWidth="1"/>
    <col min="7" max="8" width="13.25" customWidth="1"/>
    <col min="10" max="10" width="10.5" bestFit="1" customWidth="1"/>
    <col min="11" max="12" width="11.875" bestFit="1" customWidth="1"/>
    <col min="13" max="13" width="11.875" style="16" customWidth="1"/>
    <col min="14" max="15" width="13" customWidth="1"/>
    <col min="16" max="16" width="11.5" bestFit="1" customWidth="1"/>
    <col min="18" max="18" width="19.5" bestFit="1" customWidth="1"/>
    <col min="19" max="21" width="10.5" customWidth="1"/>
    <col min="22" max="22" width="8.5" bestFit="1" customWidth="1"/>
    <col min="23" max="23" width="12.875" customWidth="1"/>
    <col min="24" max="24" width="8.5" bestFit="1" customWidth="1"/>
  </cols>
  <sheetData>
    <row r="1" spans="1:22">
      <c r="A1" t="s">
        <v>300</v>
      </c>
      <c r="B1" s="24">
        <v>43840</v>
      </c>
      <c r="L1" s="16"/>
      <c r="M1"/>
    </row>
    <row r="2" spans="1:22" s="20" customFormat="1">
      <c r="A2" s="19" t="s">
        <v>301</v>
      </c>
      <c r="B2" s="23"/>
      <c r="F2" s="20" t="s">
        <v>316</v>
      </c>
      <c r="G2" s="20" t="s">
        <v>310</v>
      </c>
      <c r="H2" s="20" t="s">
        <v>314</v>
      </c>
      <c r="L2" s="21" t="s">
        <v>220</v>
      </c>
      <c r="O2" s="20" t="s">
        <v>311</v>
      </c>
      <c r="U2" s="20" t="s">
        <v>313</v>
      </c>
    </row>
    <row r="3" spans="1:22">
      <c r="C3" t="s">
        <v>315</v>
      </c>
      <c r="D3" t="s">
        <v>0</v>
      </c>
      <c r="E3" t="s">
        <v>1</v>
      </c>
      <c r="F3" t="s">
        <v>3</v>
      </c>
      <c r="G3" t="s">
        <v>218</v>
      </c>
      <c r="H3" t="s">
        <v>309</v>
      </c>
      <c r="I3" t="s">
        <v>4</v>
      </c>
      <c r="J3" t="s">
        <v>5</v>
      </c>
      <c r="K3" t="s">
        <v>6</v>
      </c>
      <c r="L3" s="16" t="s">
        <v>217</v>
      </c>
      <c r="M3" t="s">
        <v>7</v>
      </c>
      <c r="N3" t="s">
        <v>8</v>
      </c>
      <c r="O3" t="s">
        <v>9</v>
      </c>
      <c r="P3" t="s">
        <v>10</v>
      </c>
      <c r="Q3" t="s">
        <v>250</v>
      </c>
      <c r="R3" t="s">
        <v>251</v>
      </c>
      <c r="S3" t="s">
        <v>227</v>
      </c>
      <c r="T3" t="s">
        <v>312</v>
      </c>
      <c r="U3" t="s">
        <v>2</v>
      </c>
      <c r="V3" t="s">
        <v>11</v>
      </c>
    </row>
    <row r="4" spans="1:22" hidden="1">
      <c r="B4" s="22">
        <v>1</v>
      </c>
      <c r="C4">
        <v>11</v>
      </c>
      <c r="D4">
        <v>4845</v>
      </c>
      <c r="E4" t="s">
        <v>286</v>
      </c>
      <c r="F4" s="2">
        <v>3.5799999999999998E-2</v>
      </c>
      <c r="G4" s="15" t="e">
        <f>テーブル4[[#This Row],[配当利回り]]*テーブル4[[#This Row],[PER]]</f>
        <v>#VALUE!</v>
      </c>
      <c r="H4" s="15" t="e">
        <f>テーブル4[[#This Row],[配当性向]]*テーブル4[[#This Row],[ROE]]</f>
        <v>#VALUE!</v>
      </c>
      <c r="I4">
        <v>28</v>
      </c>
      <c r="J4" t="s">
        <v>28</v>
      </c>
      <c r="K4">
        <v>1.85</v>
      </c>
      <c r="L4" s="16" t="e">
        <f>テーブル4[[#This Row],[PER]]*テーブル4[[#This Row],[PBR]]</f>
        <v>#VALUE!</v>
      </c>
      <c r="M4" t="s">
        <v>28</v>
      </c>
      <c r="N4">
        <v>423.18</v>
      </c>
      <c r="O4" s="15">
        <v>0.1406</v>
      </c>
      <c r="P4" s="15">
        <v>0.12239999999999999</v>
      </c>
      <c r="Q4" s="1">
        <v>17112</v>
      </c>
      <c r="R4" s="1">
        <v>2153</v>
      </c>
      <c r="S4" t="s">
        <v>305</v>
      </c>
      <c r="T4">
        <v>782</v>
      </c>
      <c r="U4" s="1">
        <v>13678</v>
      </c>
      <c r="V4" t="s">
        <v>13</v>
      </c>
    </row>
    <row r="5" spans="1:22" hidden="1">
      <c r="B5" s="22">
        <v>2</v>
      </c>
      <c r="C5">
        <v>11</v>
      </c>
      <c r="D5">
        <v>4765</v>
      </c>
      <c r="E5" t="s">
        <v>299</v>
      </c>
      <c r="F5" t="s">
        <v>254</v>
      </c>
      <c r="G5" s="15" t="e">
        <f>テーブル4[[#This Row],[配当利回り]]*テーブル4[[#This Row],[PER]]</f>
        <v>#VALUE!</v>
      </c>
      <c r="H5" s="15" t="e">
        <f>テーブル4[[#This Row],[配当性向]]*テーブル4[[#This Row],[ROE]]</f>
        <v>#VALUE!</v>
      </c>
      <c r="I5" t="s">
        <v>28</v>
      </c>
      <c r="J5" t="s">
        <v>28</v>
      </c>
      <c r="K5">
        <v>3.67</v>
      </c>
      <c r="L5" s="16" t="e">
        <f>テーブル4[[#This Row],[PER]]*テーブル4[[#This Row],[PBR]]</f>
        <v>#VALUE!</v>
      </c>
      <c r="M5" t="s">
        <v>28</v>
      </c>
      <c r="N5">
        <v>112.04</v>
      </c>
      <c r="O5" s="15">
        <v>0.1283</v>
      </c>
      <c r="P5" s="15">
        <v>0.1633</v>
      </c>
      <c r="Q5" s="1">
        <v>6004</v>
      </c>
      <c r="R5" s="1">
        <v>1647</v>
      </c>
      <c r="S5" t="s">
        <v>255</v>
      </c>
      <c r="T5">
        <v>411</v>
      </c>
      <c r="U5" s="1">
        <v>34513</v>
      </c>
      <c r="V5" t="s">
        <v>41</v>
      </c>
    </row>
    <row r="6" spans="1:22">
      <c r="B6" s="22">
        <v>3</v>
      </c>
      <c r="C6">
        <v>30</v>
      </c>
      <c r="D6">
        <v>4452</v>
      </c>
      <c r="E6" t="s">
        <v>257</v>
      </c>
      <c r="F6" s="2">
        <v>1.4200000000000001E-2</v>
      </c>
      <c r="G6" s="15">
        <f>テーブル4[[#This Row],[配当利回り]]*テーブル4[[#This Row],[PER]]</f>
        <v>0.38964800000000005</v>
      </c>
      <c r="H6" s="15">
        <f>テーブル4[[#This Row],[配当性向]]*テーブル4[[#This Row],[ROE]]</f>
        <v>7.3526577600000018E-2</v>
      </c>
      <c r="I6">
        <v>130</v>
      </c>
      <c r="J6">
        <v>27.44</v>
      </c>
      <c r="K6">
        <v>5.49</v>
      </c>
      <c r="L6" s="16">
        <f>テーブル4[[#This Row],[PER]]*テーブル4[[#This Row],[PBR]]</f>
        <v>150.6456</v>
      </c>
      <c r="M6">
        <v>314.25</v>
      </c>
      <c r="N6" s="3">
        <v>1673.87</v>
      </c>
      <c r="O6" s="15">
        <v>0.18870000000000001</v>
      </c>
      <c r="P6" s="15">
        <v>0.14349999999999999</v>
      </c>
      <c r="Q6" s="1">
        <v>1508007</v>
      </c>
      <c r="R6" s="1">
        <v>207703</v>
      </c>
      <c r="S6" t="s">
        <v>302</v>
      </c>
      <c r="T6" s="1">
        <v>9184</v>
      </c>
      <c r="U6" s="1">
        <v>4426688</v>
      </c>
      <c r="V6" t="s">
        <v>13</v>
      </c>
    </row>
    <row r="7" spans="1:22">
      <c r="B7" s="22">
        <v>4</v>
      </c>
      <c r="C7">
        <v>25</v>
      </c>
      <c r="D7">
        <v>8566</v>
      </c>
      <c r="E7" t="s">
        <v>234</v>
      </c>
      <c r="F7" s="2">
        <v>2.1000000000000001E-2</v>
      </c>
      <c r="G7" s="15">
        <f>テーブル4[[#This Row],[配当利回り]]*テーブル4[[#This Row],[PER]]</f>
        <v>0.23016000000000003</v>
      </c>
      <c r="H7" s="15">
        <f>テーブル4[[#This Row],[配当性向]]*テーブル4[[#This Row],[ROE]]</f>
        <v>1.6180248000000001E-2</v>
      </c>
      <c r="I7">
        <v>90</v>
      </c>
      <c r="J7">
        <v>10.96</v>
      </c>
      <c r="K7">
        <v>0.74</v>
      </c>
      <c r="L7" s="16">
        <f>テーブル4[[#This Row],[PER]]*テーブル4[[#This Row],[PBR]]</f>
        <v>8.1104000000000003</v>
      </c>
      <c r="M7">
        <v>382.6</v>
      </c>
      <c r="N7" s="3">
        <v>5763.1</v>
      </c>
      <c r="O7" s="15">
        <v>7.0300000000000001E-2</v>
      </c>
      <c r="P7" s="15">
        <v>1.7299999999999999E-2</v>
      </c>
      <c r="Q7" s="1">
        <v>313957</v>
      </c>
      <c r="R7" s="1">
        <v>17276</v>
      </c>
      <c r="S7" t="s">
        <v>255</v>
      </c>
      <c r="T7" s="1">
        <v>4285</v>
      </c>
      <c r="U7" s="1">
        <v>133877</v>
      </c>
      <c r="V7" t="s">
        <v>13</v>
      </c>
    </row>
    <row r="8" spans="1:22">
      <c r="B8" s="22">
        <v>5</v>
      </c>
      <c r="C8">
        <v>22</v>
      </c>
      <c r="D8">
        <v>4732</v>
      </c>
      <c r="E8" t="s">
        <v>260</v>
      </c>
      <c r="F8" s="2">
        <v>2.7199999999999998E-2</v>
      </c>
      <c r="G8" s="15">
        <f>テーブル4[[#This Row],[配当利回り]]*テーブル4[[#This Row],[PER]]</f>
        <v>0.55460799999999999</v>
      </c>
      <c r="H8" s="15">
        <f>テーブル4[[#This Row],[配当性向]]*テーブル4[[#This Row],[ROE]]</f>
        <v>8.0362699199999998E-2</v>
      </c>
      <c r="I8">
        <v>55.4</v>
      </c>
      <c r="J8">
        <v>20.39</v>
      </c>
      <c r="K8">
        <v>2.83</v>
      </c>
      <c r="L8" s="16">
        <f>テーブル4[[#This Row],[PER]]*テーブル4[[#This Row],[PBR]]</f>
        <v>57.703700000000005</v>
      </c>
      <c r="M8">
        <v>100.54</v>
      </c>
      <c r="N8">
        <v>721.06</v>
      </c>
      <c r="O8" s="15">
        <v>0.1449</v>
      </c>
      <c r="P8" s="15">
        <v>0.16719999999999999</v>
      </c>
      <c r="Q8" s="1">
        <v>79908</v>
      </c>
      <c r="R8" s="1">
        <v>37123</v>
      </c>
      <c r="S8" t="s">
        <v>255</v>
      </c>
      <c r="T8" s="1">
        <v>2040</v>
      </c>
      <c r="U8" s="1">
        <v>639030</v>
      </c>
      <c r="V8" t="s">
        <v>13</v>
      </c>
    </row>
    <row r="9" spans="1:22">
      <c r="B9" s="22">
        <v>6</v>
      </c>
      <c r="C9">
        <v>22</v>
      </c>
      <c r="D9">
        <v>7466</v>
      </c>
      <c r="E9" t="s">
        <v>258</v>
      </c>
      <c r="F9" s="2">
        <v>2.4199999999999999E-2</v>
      </c>
      <c r="G9" s="15">
        <f>テーブル4[[#This Row],[配当利回り]]*テーブル4[[#This Row],[PER]]</f>
        <v>0.241758</v>
      </c>
      <c r="H9" s="15">
        <f>テーブル4[[#This Row],[配当性向]]*テーブル4[[#This Row],[ROE]]</f>
        <v>2.1178000799999999E-2</v>
      </c>
      <c r="I9">
        <v>70</v>
      </c>
      <c r="J9">
        <v>9.99</v>
      </c>
      <c r="K9">
        <v>0.83</v>
      </c>
      <c r="L9" s="16">
        <f>テーブル4[[#This Row],[PER]]*テーブル4[[#This Row],[PBR]]</f>
        <v>8.2917000000000005</v>
      </c>
      <c r="M9">
        <v>283.01</v>
      </c>
      <c r="N9" s="3">
        <v>3476.57</v>
      </c>
      <c r="O9" s="15">
        <v>8.7599999999999997E-2</v>
      </c>
      <c r="P9" s="15">
        <v>7.8600000000000003E-2</v>
      </c>
      <c r="Q9" s="1">
        <v>42885</v>
      </c>
      <c r="R9" s="1">
        <v>1925</v>
      </c>
      <c r="S9" t="s">
        <v>255</v>
      </c>
      <c r="T9" s="1">
        <v>2895</v>
      </c>
      <c r="U9" s="1">
        <v>15132</v>
      </c>
      <c r="V9" t="s">
        <v>13</v>
      </c>
    </row>
    <row r="10" spans="1:22">
      <c r="B10" s="22">
        <v>7</v>
      </c>
      <c r="C10">
        <v>21</v>
      </c>
      <c r="D10">
        <v>8593</v>
      </c>
      <c r="E10" t="s">
        <v>73</v>
      </c>
      <c r="F10" s="2">
        <v>3.5200000000000002E-2</v>
      </c>
      <c r="G10" s="15">
        <f>テーブル4[[#This Row],[配当利回り]]*テーブル4[[#This Row],[PER]]</f>
        <v>0.31785599999999997</v>
      </c>
      <c r="H10" s="15">
        <f>テーブル4[[#This Row],[配当性向]]*テーブル4[[#This Row],[ROE]]</f>
        <v>2.9942035199999998E-2</v>
      </c>
      <c r="I10">
        <v>25</v>
      </c>
      <c r="J10">
        <v>9.0299999999999994</v>
      </c>
      <c r="K10">
        <v>0.84</v>
      </c>
      <c r="L10" s="16">
        <f>テーブル4[[#This Row],[PER]]*テーブル4[[#This Row],[PBR]]</f>
        <v>7.5851999999999995</v>
      </c>
      <c r="M10">
        <v>77.28</v>
      </c>
      <c r="N10">
        <v>847.81</v>
      </c>
      <c r="O10" s="15">
        <v>9.4200000000000006E-2</v>
      </c>
      <c r="P10" s="15">
        <v>1.54E-2</v>
      </c>
      <c r="Q10" s="1">
        <v>864224</v>
      </c>
      <c r="R10" s="1">
        <v>80371</v>
      </c>
      <c r="S10" t="s">
        <v>255</v>
      </c>
      <c r="T10">
        <v>710</v>
      </c>
      <c r="U10" s="1">
        <v>636042</v>
      </c>
      <c r="V10" t="s">
        <v>13</v>
      </c>
    </row>
    <row r="11" spans="1:22">
      <c r="B11" s="22">
        <v>8</v>
      </c>
      <c r="C11">
        <v>21</v>
      </c>
      <c r="D11">
        <v>4967</v>
      </c>
      <c r="E11" t="s">
        <v>259</v>
      </c>
      <c r="F11" s="2">
        <v>7.4000000000000003E-3</v>
      </c>
      <c r="G11" s="15">
        <f>テーブル4[[#This Row],[配当利回り]]*テーブル4[[#This Row],[PER]]</f>
        <v>0.28156999999999999</v>
      </c>
      <c r="H11" s="15">
        <f>テーブル4[[#This Row],[配当性向]]*テーブル4[[#This Row],[ROE]]</f>
        <v>3.1704782000000001E-2</v>
      </c>
      <c r="I11">
        <v>68</v>
      </c>
      <c r="J11">
        <v>38.049999999999997</v>
      </c>
      <c r="K11">
        <v>4.3099999999999996</v>
      </c>
      <c r="L11" s="16">
        <f>テーブル4[[#This Row],[PER]]*テーブル4[[#This Row],[PBR]]</f>
        <v>163.99549999999996</v>
      </c>
      <c r="M11">
        <v>228.05</v>
      </c>
      <c r="N11" s="3">
        <v>2138.61</v>
      </c>
      <c r="O11" s="15">
        <v>0.11260000000000001</v>
      </c>
      <c r="P11" s="15">
        <v>0.1217</v>
      </c>
      <c r="Q11" s="1">
        <v>167479</v>
      </c>
      <c r="R11" s="1">
        <v>26289</v>
      </c>
      <c r="S11" t="s">
        <v>302</v>
      </c>
      <c r="T11" s="1">
        <v>9210</v>
      </c>
      <c r="U11" s="1">
        <v>755681</v>
      </c>
      <c r="V11" t="s">
        <v>13</v>
      </c>
    </row>
    <row r="12" spans="1:22">
      <c r="B12" s="22">
        <v>9</v>
      </c>
      <c r="C12">
        <v>19</v>
      </c>
      <c r="D12">
        <v>9436</v>
      </c>
      <c r="E12" t="s">
        <v>98</v>
      </c>
      <c r="F12" s="2">
        <v>3.1600000000000003E-2</v>
      </c>
      <c r="G12" s="15">
        <f>テーブル4[[#This Row],[配当利回り]]*テーブル4[[#This Row],[PER]]</f>
        <v>0.403532</v>
      </c>
      <c r="H12" s="15">
        <f>テーブル4[[#This Row],[配当性向]]*テーブル4[[#This Row],[ROE]]</f>
        <v>4.8585252799999999E-2</v>
      </c>
      <c r="I12">
        <v>136</v>
      </c>
      <c r="J12">
        <v>12.77</v>
      </c>
      <c r="K12">
        <v>1.4</v>
      </c>
      <c r="L12" s="16">
        <f>テーブル4[[#This Row],[PER]]*テーブル4[[#This Row],[PBR]]</f>
        <v>17.877999999999997</v>
      </c>
      <c r="M12">
        <v>341.34</v>
      </c>
      <c r="N12" s="3">
        <v>3063.21</v>
      </c>
      <c r="O12" s="15">
        <v>0.12039999999999999</v>
      </c>
      <c r="P12" s="15">
        <v>0.13900000000000001</v>
      </c>
      <c r="Q12" s="1">
        <v>67013</v>
      </c>
      <c r="R12" s="1">
        <v>12949</v>
      </c>
      <c r="S12" t="s">
        <v>255</v>
      </c>
      <c r="T12" s="1">
        <v>4300</v>
      </c>
      <c r="U12" s="1">
        <v>117571</v>
      </c>
      <c r="V12" t="s">
        <v>41</v>
      </c>
    </row>
    <row r="13" spans="1:22">
      <c r="B13" s="22">
        <v>10</v>
      </c>
      <c r="C13">
        <v>19</v>
      </c>
      <c r="D13">
        <v>9058</v>
      </c>
      <c r="E13" t="s">
        <v>261</v>
      </c>
      <c r="F13" s="2">
        <v>1.29E-2</v>
      </c>
      <c r="G13" s="15">
        <f>テーブル4[[#This Row],[配当利回り]]*テーブル4[[#This Row],[PER]]</f>
        <v>0.20291700000000001</v>
      </c>
      <c r="H13" s="15">
        <f>テーブル4[[#This Row],[配当性向]]*テーブル4[[#This Row],[ROE]]</f>
        <v>2.7353211600000003E-2</v>
      </c>
      <c r="I13">
        <v>104</v>
      </c>
      <c r="J13">
        <v>15.73</v>
      </c>
      <c r="K13">
        <v>2.19</v>
      </c>
      <c r="L13" s="16">
        <f>テーブル4[[#This Row],[PER]]*テーブル4[[#This Row],[PBR]]</f>
        <v>34.448700000000002</v>
      </c>
      <c r="M13">
        <v>443.86</v>
      </c>
      <c r="N13" s="3">
        <v>3675.8</v>
      </c>
      <c r="O13" s="15">
        <v>0.1348</v>
      </c>
      <c r="P13" s="15">
        <v>0.13170000000000001</v>
      </c>
      <c r="Q13" s="1">
        <v>151111</v>
      </c>
      <c r="R13" s="1">
        <v>6733</v>
      </c>
      <c r="S13" t="s">
        <v>255</v>
      </c>
      <c r="T13" s="1">
        <v>8040</v>
      </c>
      <c r="U13" s="1">
        <v>83006</v>
      </c>
      <c r="V13" t="s">
        <v>13</v>
      </c>
    </row>
    <row r="14" spans="1:22">
      <c r="B14" s="22">
        <v>11</v>
      </c>
      <c r="C14" s="22">
        <v>18</v>
      </c>
      <c r="D14">
        <v>9433</v>
      </c>
      <c r="E14" t="s">
        <v>81</v>
      </c>
      <c r="F14" s="2">
        <v>3.3500000000000002E-2</v>
      </c>
      <c r="G14" s="15">
        <f>テーブル4[[#This Row],[配当利回り]]*テーブル4[[#This Row],[PER]]</f>
        <v>0.41540000000000005</v>
      </c>
      <c r="H14" s="15">
        <f>テーブル4[[#This Row],[配当性向]]*テーブル4[[#This Row],[ROE]]</f>
        <v>6.4470080000000013E-2</v>
      </c>
      <c r="I14">
        <v>110</v>
      </c>
      <c r="J14">
        <v>12.4</v>
      </c>
      <c r="K14">
        <v>1.77</v>
      </c>
      <c r="L14" s="16">
        <f>テーブル4[[#This Row],[PER]]*テーブル4[[#This Row],[PBR]]</f>
        <v>21.948</v>
      </c>
      <c r="M14">
        <v>259.10000000000002</v>
      </c>
      <c r="N14" s="3">
        <v>1860.62</v>
      </c>
      <c r="O14" s="15">
        <v>0.1552</v>
      </c>
      <c r="P14" s="15">
        <v>0.14530000000000001</v>
      </c>
      <c r="Q14" s="1">
        <v>5080353</v>
      </c>
      <c r="R14" s="1">
        <v>1013729</v>
      </c>
      <c r="S14" t="s">
        <v>255</v>
      </c>
      <c r="T14" s="1">
        <v>3288</v>
      </c>
      <c r="U14" s="1">
        <v>7744468</v>
      </c>
      <c r="V14" t="s">
        <v>13</v>
      </c>
    </row>
    <row r="15" spans="1:22">
      <c r="B15" s="22">
        <v>12</v>
      </c>
      <c r="C15" s="22">
        <v>18</v>
      </c>
      <c r="D15">
        <v>8424</v>
      </c>
      <c r="E15" t="s">
        <v>265</v>
      </c>
      <c r="F15" s="2">
        <v>2.7199999999999998E-2</v>
      </c>
      <c r="G15" s="15">
        <f>テーブル4[[#This Row],[配当利回り]]*テーブル4[[#This Row],[PER]]</f>
        <v>0.23174399999999998</v>
      </c>
      <c r="H15" s="15">
        <f>テーブル4[[#This Row],[配当性向]]*テーブル4[[#This Row],[ROE]]</f>
        <v>2.3313446399999996E-2</v>
      </c>
      <c r="I15">
        <v>200</v>
      </c>
      <c r="J15">
        <v>8.52</v>
      </c>
      <c r="K15">
        <v>0.82</v>
      </c>
      <c r="L15" s="16">
        <f>テーブル4[[#This Row],[PER]]*テーブル4[[#This Row],[PBR]]</f>
        <v>6.9863999999999988</v>
      </c>
      <c r="M15">
        <v>850.45</v>
      </c>
      <c r="N15" s="3">
        <v>8979.83</v>
      </c>
      <c r="O15" s="15">
        <v>0.10059999999999999</v>
      </c>
      <c r="P15" s="15">
        <v>1.5599999999999999E-2</v>
      </c>
      <c r="Q15" s="1">
        <v>618119</v>
      </c>
      <c r="R15" s="1">
        <v>35746</v>
      </c>
      <c r="S15" t="s">
        <v>255</v>
      </c>
      <c r="T15" s="1">
        <v>7360</v>
      </c>
      <c r="U15" s="1">
        <v>222918</v>
      </c>
      <c r="V15" t="s">
        <v>13</v>
      </c>
    </row>
    <row r="16" spans="1:22">
      <c r="B16" s="22">
        <v>13</v>
      </c>
      <c r="C16" s="22">
        <v>18</v>
      </c>
      <c r="D16">
        <v>8425</v>
      </c>
      <c r="E16" t="s">
        <v>269</v>
      </c>
      <c r="F16" s="2">
        <v>2.3699999999999999E-2</v>
      </c>
      <c r="G16" s="15">
        <f>テーブル4[[#This Row],[配当利回り]]*テーブル4[[#This Row],[PER]]</f>
        <v>0.23510399999999998</v>
      </c>
      <c r="H16" s="15">
        <f>テーブル4[[#This Row],[配当性向]]*テーブル4[[#This Row],[ROE]]</f>
        <v>2.4192201599999998E-2</v>
      </c>
      <c r="I16">
        <v>82</v>
      </c>
      <c r="J16">
        <v>9.92</v>
      </c>
      <c r="K16">
        <v>0.93</v>
      </c>
      <c r="L16" s="16">
        <f>テーブル4[[#This Row],[PER]]*テーブル4[[#This Row],[PBR]]</f>
        <v>9.2256</v>
      </c>
      <c r="M16">
        <v>388.64</v>
      </c>
      <c r="N16" s="3">
        <v>3717.2</v>
      </c>
      <c r="O16" s="15">
        <v>0.10290000000000001</v>
      </c>
      <c r="P16" s="15">
        <v>1.2200000000000001E-2</v>
      </c>
      <c r="Q16" s="1">
        <v>384893</v>
      </c>
      <c r="R16" s="1">
        <v>22913</v>
      </c>
      <c r="S16" t="s">
        <v>255</v>
      </c>
      <c r="T16" s="1">
        <v>3455</v>
      </c>
      <c r="U16" s="1">
        <v>169309</v>
      </c>
      <c r="V16" t="s">
        <v>13</v>
      </c>
    </row>
    <row r="17" spans="2:22">
      <c r="B17" s="22">
        <v>14</v>
      </c>
      <c r="C17" s="22">
        <v>18</v>
      </c>
      <c r="D17">
        <v>8439</v>
      </c>
      <c r="E17" t="s">
        <v>266</v>
      </c>
      <c r="F17" s="2">
        <v>2.3099999999999999E-2</v>
      </c>
      <c r="G17" s="15">
        <f>テーブル4[[#This Row],[配当利回り]]*テーブル4[[#This Row],[PER]]</f>
        <v>0.26264699999999996</v>
      </c>
      <c r="H17" s="15">
        <f>テーブル4[[#This Row],[配当性向]]*テーブル4[[#This Row],[ROE]]</f>
        <v>3.3382433699999992E-2</v>
      </c>
      <c r="I17">
        <v>134</v>
      </c>
      <c r="J17">
        <v>11.37</v>
      </c>
      <c r="K17">
        <v>1.4</v>
      </c>
      <c r="L17" s="16">
        <f>テーブル4[[#This Row],[PER]]*テーブル4[[#This Row],[PBR]]</f>
        <v>15.917999999999997</v>
      </c>
      <c r="M17">
        <v>494.93</v>
      </c>
      <c r="N17" s="3">
        <v>4146.33</v>
      </c>
      <c r="O17" s="15">
        <v>0.12709999999999999</v>
      </c>
      <c r="P17" s="15">
        <v>2.1999999999999999E-2</v>
      </c>
      <c r="Q17" s="1">
        <v>1067612</v>
      </c>
      <c r="R17" s="1">
        <v>77721</v>
      </c>
      <c r="S17" t="s">
        <v>255</v>
      </c>
      <c r="T17" s="1">
        <v>5810</v>
      </c>
      <c r="U17" s="1">
        <v>619489</v>
      </c>
      <c r="V17" t="s">
        <v>13</v>
      </c>
    </row>
    <row r="18" spans="2:22">
      <c r="B18" s="22">
        <v>15</v>
      </c>
      <c r="C18">
        <v>18</v>
      </c>
      <c r="D18">
        <v>9989</v>
      </c>
      <c r="E18" t="s">
        <v>262</v>
      </c>
      <c r="F18" s="2">
        <v>1.7000000000000001E-2</v>
      </c>
      <c r="G18" s="15">
        <f>テーブル4[[#This Row],[配当利回り]]*テーブル4[[#This Row],[PER]]</f>
        <v>0.31756000000000001</v>
      </c>
      <c r="H18" s="15">
        <f>テーブル4[[#This Row],[配当性向]]*テーブル4[[#This Row],[ROE]]</f>
        <v>4.6681319999999998E-2</v>
      </c>
      <c r="I18">
        <v>68</v>
      </c>
      <c r="J18">
        <v>18.68</v>
      </c>
      <c r="K18">
        <v>2.59</v>
      </c>
      <c r="L18" s="16">
        <f>テーブル4[[#This Row],[PER]]*テーブル4[[#This Row],[PBR]]</f>
        <v>48.3812</v>
      </c>
      <c r="M18">
        <v>204.76</v>
      </c>
      <c r="N18" s="3">
        <v>1545.12</v>
      </c>
      <c r="O18" s="15">
        <v>0.14699999999999999</v>
      </c>
      <c r="P18" s="15">
        <v>0.14069999999999999</v>
      </c>
      <c r="Q18" s="1">
        <v>588069</v>
      </c>
      <c r="R18" s="1">
        <v>35233</v>
      </c>
      <c r="S18" t="s">
        <v>255</v>
      </c>
      <c r="T18" s="1">
        <v>3995</v>
      </c>
      <c r="U18" s="1">
        <v>476728</v>
      </c>
      <c r="V18" t="s">
        <v>13</v>
      </c>
    </row>
    <row r="19" spans="2:22">
      <c r="B19" s="22">
        <v>16</v>
      </c>
      <c r="C19">
        <v>18</v>
      </c>
      <c r="D19">
        <v>5947</v>
      </c>
      <c r="E19" t="s">
        <v>263</v>
      </c>
      <c r="F19" s="2">
        <v>1.1299999999999999E-2</v>
      </c>
      <c r="G19" s="15">
        <f>テーブル4[[#This Row],[配当利回り]]*テーブル4[[#This Row],[PER]]</f>
        <v>0.23537899999999998</v>
      </c>
      <c r="H19" s="15">
        <f>テーブル4[[#This Row],[配当性向]]*テーブル4[[#This Row],[ROE]]</f>
        <v>1.6429454199999999E-2</v>
      </c>
      <c r="I19">
        <v>96</v>
      </c>
      <c r="J19">
        <v>20.83</v>
      </c>
      <c r="K19">
        <v>1.45</v>
      </c>
      <c r="L19" s="16">
        <f>テーブル4[[#This Row],[PER]]*テーブル4[[#This Row],[PBR]]</f>
        <v>30.203499999999998</v>
      </c>
      <c r="M19">
        <v>398.45</v>
      </c>
      <c r="N19" s="3">
        <v>5888.93</v>
      </c>
      <c r="O19" s="15">
        <v>6.9800000000000001E-2</v>
      </c>
      <c r="P19" s="15">
        <v>7.7899999999999997E-2</v>
      </c>
      <c r="Q19" s="1">
        <v>348022</v>
      </c>
      <c r="R19" s="1">
        <v>30879</v>
      </c>
      <c r="S19" t="s">
        <v>255</v>
      </c>
      <c r="T19" s="1">
        <v>8510</v>
      </c>
      <c r="U19" s="1">
        <v>439256</v>
      </c>
      <c r="V19" t="s">
        <v>13</v>
      </c>
    </row>
    <row r="20" spans="2:22">
      <c r="B20" s="22">
        <v>17</v>
      </c>
      <c r="C20" s="22">
        <v>18</v>
      </c>
      <c r="D20">
        <v>6869</v>
      </c>
      <c r="E20" t="s">
        <v>268</v>
      </c>
      <c r="F20" s="2">
        <v>9.4000000000000004E-3</v>
      </c>
      <c r="G20" s="15">
        <f>テーブル4[[#This Row],[配当利回り]]*テーブル4[[#This Row],[PER]]</f>
        <v>0.39019399999999999</v>
      </c>
      <c r="H20" s="15">
        <f>テーブル4[[#This Row],[配当性向]]*テーブル4[[#This Row],[ROE]]</f>
        <v>6.3679660799999996E-2</v>
      </c>
      <c r="I20">
        <v>72</v>
      </c>
      <c r="J20">
        <v>41.51</v>
      </c>
      <c r="K20">
        <v>5.98</v>
      </c>
      <c r="L20" s="16">
        <f>テーブル4[[#This Row],[PER]]*テーブル4[[#This Row],[PBR]]</f>
        <v>248.22980000000001</v>
      </c>
      <c r="M20">
        <v>197.6</v>
      </c>
      <c r="N20" s="3">
        <v>1281.26</v>
      </c>
      <c r="O20" s="15">
        <v>0.16320000000000001</v>
      </c>
      <c r="P20" s="15">
        <v>0.17330000000000001</v>
      </c>
      <c r="Q20" s="1">
        <v>293506</v>
      </c>
      <c r="R20" s="1">
        <v>61282</v>
      </c>
      <c r="S20" t="s">
        <v>255</v>
      </c>
      <c r="T20" s="1">
        <v>7656</v>
      </c>
      <c r="U20" s="1">
        <v>1601732</v>
      </c>
      <c r="V20" t="s">
        <v>13</v>
      </c>
    </row>
    <row r="21" spans="2:22">
      <c r="B21" s="22">
        <v>18</v>
      </c>
      <c r="C21" s="22">
        <v>18</v>
      </c>
      <c r="D21">
        <v>8113</v>
      </c>
      <c r="E21" t="s">
        <v>267</v>
      </c>
      <c r="F21" s="2">
        <v>7.4999999999999997E-3</v>
      </c>
      <c r="G21" s="15">
        <f>テーブル4[[#This Row],[配当利回り]]*テーブル4[[#This Row],[PER]]</f>
        <v>0.26369999999999999</v>
      </c>
      <c r="H21" s="15">
        <f>テーブル4[[#This Row],[配当性向]]*テーブル4[[#This Row],[ROE]]</f>
        <v>3.9027599999999996E-2</v>
      </c>
      <c r="I21">
        <v>28</v>
      </c>
      <c r="J21">
        <v>35.159999999999997</v>
      </c>
      <c r="K21">
        <v>4.91</v>
      </c>
      <c r="L21" s="16">
        <f>テーブル4[[#This Row],[PER]]*テーブル4[[#This Row],[PBR]]</f>
        <v>172.63559999999998</v>
      </c>
      <c r="M21">
        <v>103.73</v>
      </c>
      <c r="N21">
        <v>764.63</v>
      </c>
      <c r="O21" s="15">
        <v>0.14799999999999999</v>
      </c>
      <c r="P21" s="15">
        <v>0.1195</v>
      </c>
      <c r="Q21" s="1">
        <v>688290</v>
      </c>
      <c r="R21" s="1">
        <v>92526</v>
      </c>
      <c r="S21" t="s">
        <v>302</v>
      </c>
      <c r="T21" s="1">
        <v>3754</v>
      </c>
      <c r="U21" s="1">
        <v>2330612</v>
      </c>
      <c r="V21" t="s">
        <v>13</v>
      </c>
    </row>
    <row r="22" spans="2:22">
      <c r="B22" s="22">
        <v>19</v>
      </c>
      <c r="C22" s="22">
        <v>17</v>
      </c>
      <c r="D22">
        <v>2659</v>
      </c>
      <c r="E22" t="s">
        <v>264</v>
      </c>
      <c r="F22" s="2">
        <v>1.12E-2</v>
      </c>
      <c r="G22" s="15">
        <f>テーブル4[[#This Row],[配当利回り]]*テーブル4[[#This Row],[PER]]</f>
        <v>0.22747199999999998</v>
      </c>
      <c r="H22" s="15">
        <f>テーブル4[[#This Row],[配当性向]]*テーブル4[[#This Row],[ROE]]</f>
        <v>1.8811934399999997E-2</v>
      </c>
      <c r="I22">
        <v>52</v>
      </c>
      <c r="J22">
        <v>20.309999999999999</v>
      </c>
      <c r="K22">
        <v>1.22</v>
      </c>
      <c r="L22" s="16">
        <f>テーブル4[[#This Row],[PER]]*テーブル4[[#This Row],[PBR]]</f>
        <v>24.778199999999998</v>
      </c>
      <c r="M22">
        <v>294.27</v>
      </c>
      <c r="N22" s="3">
        <v>3794.37</v>
      </c>
      <c r="O22" s="15">
        <v>8.2699999999999996E-2</v>
      </c>
      <c r="P22" s="15">
        <v>9.74E-2</v>
      </c>
      <c r="Q22" s="1">
        <v>189835</v>
      </c>
      <c r="R22" s="1">
        <v>14094</v>
      </c>
      <c r="S22" t="s">
        <v>303</v>
      </c>
      <c r="T22" s="1">
        <v>4640</v>
      </c>
      <c r="U22" s="1">
        <v>148395</v>
      </c>
      <c r="V22" t="s">
        <v>13</v>
      </c>
    </row>
    <row r="23" spans="2:22">
      <c r="B23" s="22">
        <v>20</v>
      </c>
      <c r="C23" s="22">
        <v>17</v>
      </c>
      <c r="D23">
        <v>8876</v>
      </c>
      <c r="E23" t="s">
        <v>274</v>
      </c>
      <c r="F23" s="2">
        <v>9.4000000000000004E-3</v>
      </c>
      <c r="G23" s="15">
        <f>テーブル4[[#This Row],[配当利回り]]*テーブル4[[#This Row],[PER]]</f>
        <v>0.31001200000000001</v>
      </c>
      <c r="H23" s="15">
        <f>テーブル4[[#This Row],[配当性向]]*テーブル4[[#This Row],[ROE]]</f>
        <v>8.5315302400000001E-2</v>
      </c>
      <c r="I23">
        <v>29</v>
      </c>
      <c r="J23">
        <v>32.979999999999997</v>
      </c>
      <c r="K23">
        <v>8.68</v>
      </c>
      <c r="L23" s="16">
        <f>テーブル4[[#This Row],[PER]]*テーブル4[[#This Row],[PBR]]</f>
        <v>286.26639999999998</v>
      </c>
      <c r="M23">
        <v>87.2</v>
      </c>
      <c r="N23">
        <v>357.13</v>
      </c>
      <c r="O23" s="15">
        <v>0.2752</v>
      </c>
      <c r="P23" s="15">
        <v>0.14610000000000001</v>
      </c>
      <c r="Q23" s="1">
        <v>250864</v>
      </c>
      <c r="R23" s="1">
        <v>17867</v>
      </c>
      <c r="S23" t="s">
        <v>255</v>
      </c>
      <c r="T23" s="1">
        <v>3100</v>
      </c>
      <c r="U23" s="1">
        <v>474149</v>
      </c>
      <c r="V23" t="s">
        <v>13</v>
      </c>
    </row>
    <row r="24" spans="2:22">
      <c r="B24" s="22">
        <v>21</v>
      </c>
      <c r="C24">
        <v>16</v>
      </c>
      <c r="D24">
        <v>2914</v>
      </c>
      <c r="E24" t="s">
        <v>12</v>
      </c>
      <c r="F24" s="2">
        <v>6.3799999999999996E-2</v>
      </c>
      <c r="G24" s="15">
        <f>テーブル4[[#This Row],[配当利回り]]*テーブル4[[#This Row],[PER]]</f>
        <v>0.80579400000000001</v>
      </c>
      <c r="H24" s="15">
        <f>テーブル4[[#This Row],[配当性向]]*テーブル4[[#This Row],[ROE]]</f>
        <v>0.11522854199999999</v>
      </c>
      <c r="I24">
        <v>154</v>
      </c>
      <c r="J24">
        <v>12.63</v>
      </c>
      <c r="K24">
        <v>1.68</v>
      </c>
      <c r="L24" s="16">
        <f>テーブル4[[#This Row],[PER]]*テーブル4[[#This Row],[PBR]]</f>
        <v>21.218399999999999</v>
      </c>
      <c r="M24">
        <v>215.31</v>
      </c>
      <c r="N24" s="3">
        <v>1438.82</v>
      </c>
      <c r="O24" s="15">
        <v>0.14299999999999999</v>
      </c>
      <c r="P24" s="15">
        <v>9.9500000000000005E-2</v>
      </c>
      <c r="Q24" s="1">
        <v>2215962</v>
      </c>
      <c r="R24" s="1">
        <v>564984</v>
      </c>
      <c r="S24" t="s">
        <v>302</v>
      </c>
      <c r="T24" s="3">
        <v>2415.5</v>
      </c>
      <c r="U24" s="1">
        <v>4831000</v>
      </c>
      <c r="V24" t="s">
        <v>13</v>
      </c>
    </row>
    <row r="25" spans="2:22">
      <c r="B25" s="22">
        <v>22</v>
      </c>
      <c r="C25">
        <v>16</v>
      </c>
      <c r="D25">
        <v>2449</v>
      </c>
      <c r="E25" t="s">
        <v>273</v>
      </c>
      <c r="F25" s="2">
        <v>2.52E-2</v>
      </c>
      <c r="G25" s="15">
        <f>テーブル4[[#This Row],[配当利回り]]*テーブル4[[#This Row],[PER]]</f>
        <v>0.36262800000000001</v>
      </c>
      <c r="H25" s="15">
        <f>テーブル4[[#This Row],[配当性向]]*テーブル4[[#This Row],[ROE]]</f>
        <v>3.5501281199999998E-2</v>
      </c>
      <c r="I25">
        <v>39</v>
      </c>
      <c r="J25">
        <v>14.39</v>
      </c>
      <c r="K25">
        <v>1.45</v>
      </c>
      <c r="L25" s="16">
        <f>テーブル4[[#This Row],[PER]]*テーブル4[[#This Row],[PBR]]</f>
        <v>20.865500000000001</v>
      </c>
      <c r="M25">
        <v>101.7</v>
      </c>
      <c r="N25" s="3">
        <v>1067.4100000000001</v>
      </c>
      <c r="O25" s="15">
        <v>9.7900000000000001E-2</v>
      </c>
      <c r="P25" s="15">
        <v>0.127</v>
      </c>
      <c r="Q25" s="1">
        <v>6115</v>
      </c>
      <c r="R25">
        <v>689</v>
      </c>
      <c r="S25" t="s">
        <v>304</v>
      </c>
      <c r="T25" s="1">
        <v>1548</v>
      </c>
      <c r="U25" s="1">
        <v>7243</v>
      </c>
      <c r="V25" t="s">
        <v>41</v>
      </c>
    </row>
    <row r="26" spans="2:22">
      <c r="B26" s="22">
        <v>23</v>
      </c>
      <c r="C26">
        <v>16</v>
      </c>
      <c r="D26">
        <v>7504</v>
      </c>
      <c r="E26" t="s">
        <v>271</v>
      </c>
      <c r="F26" s="2">
        <v>2.4199999999999999E-2</v>
      </c>
      <c r="G26" s="15">
        <f>テーブル4[[#This Row],[配当利回り]]*テーブル4[[#This Row],[PER]]</f>
        <v>0.25773000000000001</v>
      </c>
      <c r="H26" s="15">
        <f>テーブル4[[#This Row],[配当性向]]*テーブル4[[#This Row],[ROE]]</f>
        <v>2.3066835000000001E-2</v>
      </c>
      <c r="I26">
        <v>30</v>
      </c>
      <c r="J26">
        <v>10.65</v>
      </c>
      <c r="K26">
        <v>0.86</v>
      </c>
      <c r="L26" s="16">
        <f>テーブル4[[#This Row],[PER]]*テーブル4[[#This Row],[PBR]]</f>
        <v>9.1590000000000007</v>
      </c>
      <c r="M26">
        <v>121.4</v>
      </c>
      <c r="N26" s="3">
        <v>1442.94</v>
      </c>
      <c r="O26" s="15">
        <v>8.9499999999999996E-2</v>
      </c>
      <c r="P26" s="15">
        <v>7.0599999999999996E-2</v>
      </c>
      <c r="Q26" s="1">
        <v>86519</v>
      </c>
      <c r="R26" s="1">
        <v>3116</v>
      </c>
      <c r="S26" t="s">
        <v>255</v>
      </c>
      <c r="T26" s="1">
        <v>1241</v>
      </c>
      <c r="U26" s="1">
        <v>26029</v>
      </c>
      <c r="V26" t="s">
        <v>13</v>
      </c>
    </row>
    <row r="27" spans="2:22">
      <c r="B27" s="22">
        <v>24</v>
      </c>
      <c r="C27">
        <v>16</v>
      </c>
      <c r="D27">
        <v>2784</v>
      </c>
      <c r="E27" t="s">
        <v>270</v>
      </c>
      <c r="F27" s="2">
        <v>2.2700000000000001E-2</v>
      </c>
      <c r="G27" s="15">
        <f>テーブル4[[#This Row],[配当利回り]]*テーブル4[[#This Row],[PER]]</f>
        <v>0.28170700000000004</v>
      </c>
      <c r="H27" s="15">
        <f>テーブル4[[#This Row],[配当性向]]*テーブル4[[#This Row],[ROE]]</f>
        <v>2.6818506400000004E-2</v>
      </c>
      <c r="I27">
        <v>50</v>
      </c>
      <c r="J27">
        <v>12.41</v>
      </c>
      <c r="K27">
        <v>1.04</v>
      </c>
      <c r="L27" s="16">
        <f>テーブル4[[#This Row],[PER]]*テーブル4[[#This Row],[PBR]]</f>
        <v>12.906400000000001</v>
      </c>
      <c r="M27">
        <v>195.79</v>
      </c>
      <c r="N27" s="3">
        <v>2127.64</v>
      </c>
      <c r="O27" s="15">
        <v>9.5200000000000007E-2</v>
      </c>
      <c r="P27" s="15">
        <v>4.1099999999999998E-2</v>
      </c>
      <c r="Q27" s="1">
        <v>2640511</v>
      </c>
      <c r="R27" s="1">
        <v>44770</v>
      </c>
      <c r="S27" t="s">
        <v>255</v>
      </c>
      <c r="T27" s="1">
        <v>2205</v>
      </c>
      <c r="U27" s="1">
        <v>518214</v>
      </c>
      <c r="V27" t="s">
        <v>13</v>
      </c>
    </row>
    <row r="28" spans="2:22">
      <c r="B28" s="22">
        <v>25</v>
      </c>
      <c r="C28">
        <v>16</v>
      </c>
      <c r="D28">
        <v>6370</v>
      </c>
      <c r="E28" t="s">
        <v>272</v>
      </c>
      <c r="F28" s="2">
        <v>1.89E-2</v>
      </c>
      <c r="G28" s="15">
        <f>テーブル4[[#This Row],[配当利回り]]*テーブル4[[#This Row],[PER]]</f>
        <v>0.32734800000000003</v>
      </c>
      <c r="H28" s="15">
        <f>テーブル4[[#This Row],[配当性向]]*テーブル4[[#This Row],[ROE]]</f>
        <v>2.3798199600000004E-2</v>
      </c>
      <c r="I28">
        <v>62</v>
      </c>
      <c r="J28">
        <v>17.32</v>
      </c>
      <c r="K28">
        <v>1.52</v>
      </c>
      <c r="L28" s="16">
        <f>テーブル4[[#This Row],[PER]]*テーブル4[[#This Row],[PBR]]</f>
        <v>26.3264</v>
      </c>
      <c r="M28">
        <v>154.29</v>
      </c>
      <c r="N28" s="3">
        <v>2160.4899999999998</v>
      </c>
      <c r="O28" s="15">
        <v>7.2700000000000001E-2</v>
      </c>
      <c r="P28" s="15">
        <v>7.1099999999999997E-2</v>
      </c>
      <c r="Q28" s="1">
        <v>259409</v>
      </c>
      <c r="R28" s="1">
        <v>24326</v>
      </c>
      <c r="S28" t="s">
        <v>255</v>
      </c>
      <c r="T28" s="1">
        <v>3285</v>
      </c>
      <c r="U28" s="1">
        <v>381719</v>
      </c>
      <c r="V28" t="s">
        <v>13</v>
      </c>
    </row>
    <row r="29" spans="2:22">
      <c r="B29" s="22">
        <v>26</v>
      </c>
      <c r="C29">
        <v>15</v>
      </c>
      <c r="D29">
        <v>7611</v>
      </c>
      <c r="E29" t="s">
        <v>277</v>
      </c>
      <c r="F29" s="2">
        <v>1.78E-2</v>
      </c>
      <c r="G29" s="15">
        <f>テーブル4[[#This Row],[配当利回り]]*テーブル4[[#This Row],[PER]]</f>
        <v>0.52047199999999993</v>
      </c>
      <c r="H29" s="15">
        <f>テーブル4[[#This Row],[配当性向]]*テーブル4[[#This Row],[ROE]]</f>
        <v>6.6776557599999994E-2</v>
      </c>
      <c r="I29">
        <v>36</v>
      </c>
      <c r="J29">
        <v>29.24</v>
      </c>
      <c r="K29">
        <v>3</v>
      </c>
      <c r="L29" s="16">
        <f>テーブル4[[#This Row],[PER]]*テーブル4[[#This Row],[PBR]]</f>
        <v>87.72</v>
      </c>
      <c r="M29">
        <v>81.099999999999994</v>
      </c>
      <c r="N29">
        <v>673.75</v>
      </c>
      <c r="O29" s="15">
        <v>0.1283</v>
      </c>
      <c r="P29" s="15">
        <v>0.15629999999999999</v>
      </c>
      <c r="Q29" s="1">
        <v>41862</v>
      </c>
      <c r="R29" s="1">
        <v>4729</v>
      </c>
      <c r="S29" t="s">
        <v>307</v>
      </c>
      <c r="T29" s="1">
        <v>2024</v>
      </c>
      <c r="U29" s="1">
        <v>77210</v>
      </c>
      <c r="V29" t="s">
        <v>13</v>
      </c>
    </row>
    <row r="30" spans="2:22">
      <c r="B30" s="22">
        <v>27</v>
      </c>
      <c r="C30">
        <v>15</v>
      </c>
      <c r="D30">
        <v>9787</v>
      </c>
      <c r="E30" t="s">
        <v>275</v>
      </c>
      <c r="F30" s="2">
        <v>1.6E-2</v>
      </c>
      <c r="G30" s="15">
        <f>テーブル4[[#This Row],[配当利回り]]*テーブル4[[#This Row],[PER]]</f>
        <v>0.29952000000000001</v>
      </c>
      <c r="H30" s="15">
        <f>テーブル4[[#This Row],[配当性向]]*テーブル4[[#This Row],[ROE]]</f>
        <v>2.4141312000000002E-2</v>
      </c>
      <c r="I30">
        <v>65</v>
      </c>
      <c r="J30">
        <v>18.72</v>
      </c>
      <c r="K30">
        <v>2.64</v>
      </c>
      <c r="L30" s="16">
        <f>テーブル4[[#This Row],[PER]]*テーブル4[[#This Row],[PBR]]</f>
        <v>49.4208</v>
      </c>
      <c r="M30">
        <v>122.92</v>
      </c>
      <c r="N30" s="3">
        <v>1533.67</v>
      </c>
      <c r="O30" s="15">
        <v>8.0600000000000005E-2</v>
      </c>
      <c r="P30" s="15">
        <v>9.5699999999999993E-2</v>
      </c>
      <c r="Q30" s="1">
        <v>302915</v>
      </c>
      <c r="R30" s="1">
        <v>13030</v>
      </c>
      <c r="S30" t="s">
        <v>303</v>
      </c>
      <c r="T30" s="1">
        <v>4050</v>
      </c>
      <c r="U30" s="1">
        <v>219387</v>
      </c>
      <c r="V30" t="s">
        <v>13</v>
      </c>
    </row>
    <row r="31" spans="2:22">
      <c r="B31" s="22">
        <v>28</v>
      </c>
      <c r="C31">
        <v>15</v>
      </c>
      <c r="D31">
        <v>3844</v>
      </c>
      <c r="E31" t="s">
        <v>276</v>
      </c>
      <c r="F31" s="2">
        <v>1.14E-2</v>
      </c>
      <c r="G31" s="15">
        <f>テーブル4[[#This Row],[配当利回り]]*テーブル4[[#This Row],[PER]]</f>
        <v>0.453264</v>
      </c>
      <c r="H31" s="15">
        <f>テーブル4[[#This Row],[配当性向]]*テーブル4[[#This Row],[ROE]]</f>
        <v>0.1179392928</v>
      </c>
      <c r="I31">
        <v>29</v>
      </c>
      <c r="J31">
        <v>39.76</v>
      </c>
      <c r="K31">
        <v>7.61</v>
      </c>
      <c r="L31" s="16">
        <f>テーブル4[[#This Row],[PER]]*テーブル4[[#This Row],[PBR]]</f>
        <v>302.5736</v>
      </c>
      <c r="M31">
        <v>122.49</v>
      </c>
      <c r="N31">
        <v>333.32</v>
      </c>
      <c r="O31" s="15">
        <v>0.26019999999999999</v>
      </c>
      <c r="P31" s="15">
        <v>0.23860000000000001</v>
      </c>
      <c r="Q31" s="1">
        <v>18070</v>
      </c>
      <c r="R31" s="1">
        <v>2570</v>
      </c>
      <c r="S31" t="s">
        <v>255</v>
      </c>
      <c r="T31" s="1">
        <v>2538</v>
      </c>
      <c r="U31" s="1">
        <v>81829</v>
      </c>
      <c r="V31" t="s">
        <v>13</v>
      </c>
    </row>
    <row r="32" spans="2:22">
      <c r="B32" s="22">
        <v>29</v>
      </c>
      <c r="C32">
        <v>14</v>
      </c>
      <c r="D32">
        <v>9037</v>
      </c>
      <c r="E32" t="s">
        <v>278</v>
      </c>
      <c r="F32" s="2">
        <v>1.9800000000000002E-2</v>
      </c>
      <c r="G32" s="15">
        <f>テーブル4[[#This Row],[配当利回り]]*テーブル4[[#This Row],[PER]]</f>
        <v>0.21483000000000002</v>
      </c>
      <c r="H32" s="15">
        <f>テーブル4[[#This Row],[配当性向]]*テーブル4[[#This Row],[ROE]]</f>
        <v>2.3459436000000004E-2</v>
      </c>
      <c r="I32">
        <v>70</v>
      </c>
      <c r="J32">
        <v>10.85</v>
      </c>
      <c r="K32">
        <v>1.1399999999999999</v>
      </c>
      <c r="L32" s="16">
        <f>テーブル4[[#This Row],[PER]]*テーブル4[[#This Row],[PBR]]</f>
        <v>12.368999999999998</v>
      </c>
      <c r="M32">
        <v>310.70999999999998</v>
      </c>
      <c r="N32" s="3">
        <v>3097.14</v>
      </c>
      <c r="O32" s="15">
        <v>0.10920000000000001</v>
      </c>
      <c r="P32" s="15">
        <v>8.9399999999999993E-2</v>
      </c>
      <c r="Q32" s="1">
        <v>115919</v>
      </c>
      <c r="R32" s="1">
        <v>9913</v>
      </c>
      <c r="S32" t="s">
        <v>255</v>
      </c>
      <c r="T32" s="1">
        <v>3540</v>
      </c>
      <c r="U32" s="1">
        <v>67302</v>
      </c>
      <c r="V32" t="s">
        <v>13</v>
      </c>
    </row>
    <row r="33" spans="2:22">
      <c r="B33" s="22">
        <v>30</v>
      </c>
      <c r="C33">
        <v>14</v>
      </c>
      <c r="D33">
        <v>2371</v>
      </c>
      <c r="E33" t="s">
        <v>279</v>
      </c>
      <c r="F33" s="2">
        <v>1.35E-2</v>
      </c>
      <c r="G33" s="15">
        <f>テーブル4[[#This Row],[配当利回り]]*テーブル4[[#This Row],[PER]]</f>
        <v>0.463725</v>
      </c>
      <c r="H33" s="15">
        <f>テーブル4[[#This Row],[配当性向]]*テーブル4[[#This Row],[ROE]]</f>
        <v>0.208954485</v>
      </c>
      <c r="I33">
        <v>40</v>
      </c>
      <c r="J33">
        <v>34.35</v>
      </c>
      <c r="K33">
        <v>13.47</v>
      </c>
      <c r="L33" s="16">
        <f>テーブル4[[#This Row],[PER]]*テーブル4[[#This Row],[PBR]]</f>
        <v>462.69450000000006</v>
      </c>
      <c r="M33">
        <v>79.7</v>
      </c>
      <c r="N33">
        <v>219.94</v>
      </c>
      <c r="O33" s="15">
        <v>0.4506</v>
      </c>
      <c r="P33" s="15">
        <v>0.52839999999999998</v>
      </c>
      <c r="Q33" s="1">
        <v>54832</v>
      </c>
      <c r="R33" s="1">
        <v>25070</v>
      </c>
      <c r="S33" t="s">
        <v>255</v>
      </c>
      <c r="T33" s="1">
        <v>2963</v>
      </c>
      <c r="U33" s="1">
        <v>620763</v>
      </c>
      <c r="V33" t="s">
        <v>13</v>
      </c>
    </row>
    <row r="34" spans="2:22">
      <c r="B34" s="22">
        <v>31</v>
      </c>
      <c r="C34">
        <v>13</v>
      </c>
      <c r="D34">
        <v>2502</v>
      </c>
      <c r="E34" t="s">
        <v>283</v>
      </c>
      <c r="F34" s="2">
        <v>2.0199999999999999E-2</v>
      </c>
      <c r="G34" s="15">
        <f>テーブル4[[#This Row],[配当利回り]]*テーブル4[[#This Row],[PER]]</f>
        <v>0.32279599999999997</v>
      </c>
      <c r="H34" s="15">
        <f>テーブル4[[#This Row],[配当性向]]*テーブル4[[#This Row],[ROE]]</f>
        <v>4.2576792399999994E-2</v>
      </c>
      <c r="I34">
        <v>100</v>
      </c>
      <c r="J34">
        <v>15.98</v>
      </c>
      <c r="K34">
        <v>2.06</v>
      </c>
      <c r="L34" s="16">
        <f>テーブル4[[#This Row],[PER]]*テーブル4[[#This Row],[PBR]]</f>
        <v>32.918800000000005</v>
      </c>
      <c r="M34">
        <v>329.8</v>
      </c>
      <c r="N34" s="3">
        <v>2403.67</v>
      </c>
      <c r="O34" s="15">
        <v>0.13189999999999999</v>
      </c>
      <c r="P34" s="15">
        <v>6.4500000000000002E-2</v>
      </c>
      <c r="Q34" s="1">
        <v>2120291</v>
      </c>
      <c r="R34" s="1">
        <v>211772</v>
      </c>
      <c r="S34" t="s">
        <v>302</v>
      </c>
      <c r="T34" s="1">
        <v>4954</v>
      </c>
      <c r="U34" s="1">
        <v>2395684</v>
      </c>
      <c r="V34" t="s">
        <v>13</v>
      </c>
    </row>
    <row r="35" spans="2:22">
      <c r="B35" s="22">
        <v>32</v>
      </c>
      <c r="C35">
        <v>13</v>
      </c>
      <c r="D35">
        <v>1973</v>
      </c>
      <c r="E35" t="s">
        <v>281</v>
      </c>
      <c r="F35" s="2">
        <v>1.9900000000000001E-2</v>
      </c>
      <c r="G35" s="15">
        <f>テーブル4[[#This Row],[配当利回り]]*テーブル4[[#This Row],[PER]]</f>
        <v>0.44237700000000002</v>
      </c>
      <c r="H35" s="15">
        <f>テーブル4[[#This Row],[配当性向]]*テーブル4[[#This Row],[ROE]]</f>
        <v>3.8486799000000002E-2</v>
      </c>
      <c r="I35">
        <v>80</v>
      </c>
      <c r="J35">
        <v>22.23</v>
      </c>
      <c r="K35">
        <v>1.89</v>
      </c>
      <c r="L35" s="16">
        <f>テーブル4[[#This Row],[PER]]*テーブル4[[#This Row],[PBR]]</f>
        <v>42.014699999999998</v>
      </c>
      <c r="M35">
        <v>179.02</v>
      </c>
      <c r="N35" s="3">
        <v>2137.7600000000002</v>
      </c>
      <c r="O35" s="15">
        <v>8.6999999999999994E-2</v>
      </c>
      <c r="P35" s="15">
        <v>6.1400000000000003E-2</v>
      </c>
      <c r="Q35" s="1">
        <v>277949</v>
      </c>
      <c r="R35" s="1">
        <v>12774</v>
      </c>
      <c r="S35" t="s">
        <v>255</v>
      </c>
      <c r="T35" s="1">
        <v>4030</v>
      </c>
      <c r="U35" s="1">
        <v>200588</v>
      </c>
      <c r="V35" t="s">
        <v>13</v>
      </c>
    </row>
    <row r="36" spans="2:22">
      <c r="B36" s="22">
        <v>33</v>
      </c>
      <c r="C36">
        <v>13</v>
      </c>
      <c r="D36">
        <v>7613</v>
      </c>
      <c r="E36" t="s">
        <v>280</v>
      </c>
      <c r="F36" s="2">
        <v>1.9099999999999999E-2</v>
      </c>
      <c r="G36" s="15">
        <f>テーブル4[[#This Row],[配当利回り]]*テーブル4[[#This Row],[PER]]</f>
        <v>0.275422</v>
      </c>
      <c r="H36" s="15">
        <f>テーブル4[[#This Row],[配当性向]]*テーブル4[[#This Row],[ROE]]</f>
        <v>3.1287939200000003E-2</v>
      </c>
      <c r="I36">
        <v>28</v>
      </c>
      <c r="J36">
        <v>14.42</v>
      </c>
      <c r="K36">
        <v>1.24</v>
      </c>
      <c r="L36" s="16">
        <f>テーブル4[[#This Row],[PER]]*テーブル4[[#This Row],[PBR]]</f>
        <v>17.880800000000001</v>
      </c>
      <c r="M36">
        <v>131.44999999999999</v>
      </c>
      <c r="N36" s="3">
        <v>1178.3399999999999</v>
      </c>
      <c r="O36" s="15">
        <v>0.11360000000000001</v>
      </c>
      <c r="P36" s="15">
        <v>6.5100000000000005E-2</v>
      </c>
      <c r="Q36" s="1">
        <v>242804</v>
      </c>
      <c r="R36" s="1">
        <v>8625</v>
      </c>
      <c r="S36" t="s">
        <v>302</v>
      </c>
      <c r="T36" s="1">
        <v>1465</v>
      </c>
      <c r="U36" s="1">
        <v>73836</v>
      </c>
      <c r="V36" t="s">
        <v>13</v>
      </c>
    </row>
    <row r="37" spans="2:22">
      <c r="B37" s="22">
        <v>34</v>
      </c>
      <c r="C37">
        <v>13</v>
      </c>
      <c r="D37">
        <v>3097</v>
      </c>
      <c r="E37" t="s">
        <v>282</v>
      </c>
      <c r="F37" s="2">
        <v>1.2200000000000001E-2</v>
      </c>
      <c r="G37" s="15">
        <f>テーブル4[[#This Row],[配当利回り]]*テーブル4[[#This Row],[PER]]</f>
        <v>0.20849800000000002</v>
      </c>
      <c r="H37" s="15">
        <f>テーブル4[[#This Row],[配当性向]]*テーブル4[[#This Row],[ROE]]</f>
        <v>3.7362841600000002E-2</v>
      </c>
      <c r="I37">
        <v>110</v>
      </c>
      <c r="J37">
        <v>17.09</v>
      </c>
      <c r="K37">
        <v>3.03</v>
      </c>
      <c r="L37" s="16">
        <f>テーブル4[[#This Row],[PER]]*テーブル4[[#This Row],[PBR]]</f>
        <v>51.782699999999998</v>
      </c>
      <c r="M37">
        <v>488.33</v>
      </c>
      <c r="N37" s="3">
        <v>2981.81</v>
      </c>
      <c r="O37" s="15">
        <v>0.1792</v>
      </c>
      <c r="P37" s="15">
        <v>0.15</v>
      </c>
      <c r="Q37" s="1">
        <v>58924</v>
      </c>
      <c r="R37" s="1">
        <v>3933</v>
      </c>
      <c r="S37" t="s">
        <v>305</v>
      </c>
      <c r="T37" s="1">
        <v>9040</v>
      </c>
      <c r="U37" s="1">
        <v>54441</v>
      </c>
      <c r="V37" t="s">
        <v>13</v>
      </c>
    </row>
    <row r="38" spans="2:22">
      <c r="B38" s="22">
        <v>35</v>
      </c>
      <c r="C38">
        <v>12</v>
      </c>
      <c r="D38">
        <v>4547</v>
      </c>
      <c r="E38" t="s">
        <v>284</v>
      </c>
      <c r="F38" s="2">
        <v>1.66E-2</v>
      </c>
      <c r="G38" s="15">
        <f>テーブル4[[#This Row],[配当利回り]]*テーブル4[[#This Row],[PER]]</f>
        <v>0.83697200000000005</v>
      </c>
      <c r="H38" s="15">
        <f>テーブル4[[#This Row],[配当性向]]*テーブル4[[#This Row],[ROE]]</f>
        <v>2.5611343200000001E-2</v>
      </c>
      <c r="I38">
        <v>52</v>
      </c>
      <c r="J38">
        <v>50.42</v>
      </c>
      <c r="K38">
        <v>0.78</v>
      </c>
      <c r="L38" s="16">
        <f>テーブル4[[#This Row],[PER]]*テーブル4[[#This Row],[PBR]]</f>
        <v>39.327600000000004</v>
      </c>
      <c r="M38">
        <v>117.33</v>
      </c>
      <c r="N38" s="3">
        <v>3999.52</v>
      </c>
      <c r="O38" s="15">
        <v>3.0599999999999999E-2</v>
      </c>
      <c r="P38" s="15">
        <v>3.3599999999999998E-2</v>
      </c>
      <c r="Q38" s="1">
        <v>72297</v>
      </c>
      <c r="R38" s="1">
        <v>6202</v>
      </c>
      <c r="S38" t="s">
        <v>255</v>
      </c>
      <c r="T38" s="1">
        <v>3130</v>
      </c>
      <c r="U38" s="1">
        <v>162169</v>
      </c>
      <c r="V38" t="s">
        <v>13</v>
      </c>
    </row>
    <row r="39" spans="2:22">
      <c r="B39" s="22">
        <v>36</v>
      </c>
      <c r="C39">
        <v>12</v>
      </c>
      <c r="D39">
        <v>1414</v>
      </c>
      <c r="E39" t="s">
        <v>285</v>
      </c>
      <c r="F39" s="2">
        <v>1.6E-2</v>
      </c>
      <c r="G39" s="15">
        <f>テーブル4[[#This Row],[配当利回り]]*テーブル4[[#This Row],[PER]]</f>
        <v>0.47632000000000002</v>
      </c>
      <c r="H39" s="15">
        <f>テーブル4[[#This Row],[配当性向]]*テーブル4[[#This Row],[ROE]]</f>
        <v>5.0585184000000005E-2</v>
      </c>
      <c r="I39">
        <v>74.5</v>
      </c>
      <c r="J39">
        <v>29.77</v>
      </c>
      <c r="K39">
        <v>3.24</v>
      </c>
      <c r="L39" s="16">
        <f>テーブル4[[#This Row],[PER]]*テーブル4[[#This Row],[PBR]]</f>
        <v>96.454800000000006</v>
      </c>
      <c r="M39">
        <v>150.11000000000001</v>
      </c>
      <c r="N39" s="3">
        <v>1434.23</v>
      </c>
      <c r="O39" s="15">
        <v>0.1062</v>
      </c>
      <c r="P39" s="15">
        <v>0.13089999999999999</v>
      </c>
      <c r="Q39" s="1">
        <v>60824</v>
      </c>
      <c r="R39" s="1">
        <v>11727</v>
      </c>
      <c r="S39" t="s">
        <v>305</v>
      </c>
      <c r="T39" s="1">
        <v>4645</v>
      </c>
      <c r="U39" s="1">
        <v>263581</v>
      </c>
      <c r="V39" t="s">
        <v>13</v>
      </c>
    </row>
    <row r="40" spans="2:22">
      <c r="B40" s="22">
        <v>37</v>
      </c>
      <c r="C40">
        <v>11</v>
      </c>
      <c r="D40">
        <v>1878</v>
      </c>
      <c r="E40" t="s">
        <v>25</v>
      </c>
      <c r="F40" s="2">
        <v>4.7399999999999998E-2</v>
      </c>
      <c r="G40" s="15">
        <f>テーブル4[[#This Row],[配当利回り]]*テーブル4[[#This Row],[PER]]</f>
        <v>0.47873999999999994</v>
      </c>
      <c r="H40" s="15">
        <f>テーブル4[[#This Row],[配当性向]]*テーブル4[[#This Row],[ROE]]</f>
        <v>0.145201842</v>
      </c>
      <c r="I40">
        <v>616</v>
      </c>
      <c r="J40">
        <v>10.1</v>
      </c>
      <c r="K40">
        <v>3.38</v>
      </c>
      <c r="L40" s="16">
        <f>テーブル4[[#This Row],[PER]]*テーブル4[[#This Row],[PBR]]</f>
        <v>34.137999999999998</v>
      </c>
      <c r="M40" s="3">
        <v>1212.2</v>
      </c>
      <c r="N40" s="3">
        <v>3849.31</v>
      </c>
      <c r="O40" s="15">
        <v>0.30330000000000001</v>
      </c>
      <c r="P40" s="15">
        <v>0.15529999999999999</v>
      </c>
      <c r="Q40" s="1">
        <v>1591178</v>
      </c>
      <c r="R40" s="1">
        <v>127047</v>
      </c>
      <c r="S40" t="s">
        <v>255</v>
      </c>
      <c r="T40" s="1">
        <v>13000</v>
      </c>
      <c r="U40" s="1">
        <v>983175</v>
      </c>
      <c r="V40" t="s">
        <v>13</v>
      </c>
    </row>
    <row r="41" spans="2:22">
      <c r="B41" s="22">
        <v>38</v>
      </c>
      <c r="C41">
        <v>11</v>
      </c>
      <c r="D41">
        <v>2374</v>
      </c>
      <c r="E41" t="s">
        <v>287</v>
      </c>
      <c r="F41" s="2">
        <v>3.1099999999999999E-2</v>
      </c>
      <c r="G41" s="15">
        <f>テーブル4[[#This Row],[配当利回り]]*テーブル4[[#This Row],[PER]]</f>
        <v>0.37817600000000001</v>
      </c>
      <c r="H41" s="15">
        <f>テーブル4[[#This Row],[配当性向]]*テーブル4[[#This Row],[ROE]]</f>
        <v>3.4451833600000002E-2</v>
      </c>
      <c r="I41">
        <v>15</v>
      </c>
      <c r="J41">
        <v>12.16</v>
      </c>
      <c r="K41">
        <v>1.1299999999999999</v>
      </c>
      <c r="L41" s="16">
        <f>テーブル4[[#This Row],[PER]]*テーブル4[[#This Row],[PBR]]</f>
        <v>13.740799999999998</v>
      </c>
      <c r="M41">
        <v>37.520000000000003</v>
      </c>
      <c r="N41">
        <v>426.64</v>
      </c>
      <c r="O41" s="15">
        <v>9.11E-2</v>
      </c>
      <c r="P41" s="15">
        <v>7.4800000000000005E-2</v>
      </c>
      <c r="Q41" s="1">
        <v>41104</v>
      </c>
      <c r="R41" s="1">
        <v>1958</v>
      </c>
      <c r="S41" t="s">
        <v>255</v>
      </c>
      <c r="T41">
        <v>483</v>
      </c>
      <c r="U41" s="1">
        <v>11992</v>
      </c>
      <c r="V41" t="s">
        <v>13</v>
      </c>
    </row>
    <row r="42" spans="2:22">
      <c r="B42" s="22">
        <v>39</v>
      </c>
      <c r="C42">
        <v>11</v>
      </c>
      <c r="D42">
        <v>6073</v>
      </c>
      <c r="E42" t="s">
        <v>298</v>
      </c>
      <c r="F42" s="2">
        <v>2.9700000000000001E-2</v>
      </c>
      <c r="G42" s="15">
        <f>テーブル4[[#This Row],[配当利回り]]*テーブル4[[#This Row],[PER]]</f>
        <v>0.42292800000000003</v>
      </c>
      <c r="H42" s="15">
        <f>テーブル4[[#This Row],[配当性向]]*テーブル4[[#This Row],[ROE]]</f>
        <v>5.2950585600000002E-2</v>
      </c>
      <c r="I42">
        <v>60</v>
      </c>
      <c r="J42">
        <v>14.24</v>
      </c>
      <c r="K42">
        <v>1.86</v>
      </c>
      <c r="L42" s="16">
        <f>テーブル4[[#This Row],[PER]]*テーブル4[[#This Row],[PBR]]</f>
        <v>26.486400000000003</v>
      </c>
      <c r="M42">
        <v>122.81</v>
      </c>
      <c r="N42" s="3">
        <v>1086.49</v>
      </c>
      <c r="O42" s="15">
        <v>0.12520000000000001</v>
      </c>
      <c r="P42" s="15">
        <v>0.1479</v>
      </c>
      <c r="Q42" s="1">
        <v>14501</v>
      </c>
      <c r="R42" s="1">
        <v>2285</v>
      </c>
      <c r="S42" t="s">
        <v>308</v>
      </c>
      <c r="T42" s="1">
        <v>2021</v>
      </c>
      <c r="U42" s="1">
        <v>24943</v>
      </c>
      <c r="V42" t="s">
        <v>13</v>
      </c>
    </row>
    <row r="43" spans="2:22">
      <c r="B43" s="22">
        <v>40</v>
      </c>
      <c r="C43">
        <v>11</v>
      </c>
      <c r="D43">
        <v>4206</v>
      </c>
      <c r="E43" t="s">
        <v>114</v>
      </c>
      <c r="F43" s="2">
        <v>2.9100000000000001E-2</v>
      </c>
      <c r="G43" s="15">
        <f>テーブル4[[#This Row],[配当利回り]]*テーブル4[[#This Row],[PER]]</f>
        <v>0.50110199999999994</v>
      </c>
      <c r="H43" s="15">
        <f>テーブル4[[#This Row],[配当性向]]*テーブル4[[#This Row],[ROE]]</f>
        <v>5.3567803799999994E-2</v>
      </c>
      <c r="I43">
        <v>106</v>
      </c>
      <c r="J43">
        <v>17.22</v>
      </c>
      <c r="K43">
        <v>1.86</v>
      </c>
      <c r="L43" s="16">
        <f>テーブル4[[#This Row],[PER]]*テーブル4[[#This Row],[PBR]]</f>
        <v>32.029200000000003</v>
      </c>
      <c r="M43">
        <v>203.95</v>
      </c>
      <c r="N43" s="3">
        <v>1960.73</v>
      </c>
      <c r="O43" s="15">
        <v>0.1069</v>
      </c>
      <c r="P43" s="15">
        <v>0.1114</v>
      </c>
      <c r="Q43" s="1">
        <v>191363</v>
      </c>
      <c r="R43" s="1">
        <v>20834</v>
      </c>
      <c r="S43" t="s">
        <v>255</v>
      </c>
      <c r="T43" s="1">
        <v>3640</v>
      </c>
      <c r="U43" s="1">
        <v>246030</v>
      </c>
      <c r="V43" t="s">
        <v>13</v>
      </c>
    </row>
    <row r="44" spans="2:22">
      <c r="B44" s="22">
        <v>41</v>
      </c>
      <c r="C44">
        <v>11</v>
      </c>
      <c r="D44">
        <v>5393</v>
      </c>
      <c r="E44" t="s">
        <v>291</v>
      </c>
      <c r="F44" s="2">
        <v>2.6700000000000002E-2</v>
      </c>
      <c r="G44" s="15">
        <f>テーブル4[[#This Row],[配当利回り]]*テーブル4[[#This Row],[PER]]</f>
        <v>0.33855600000000002</v>
      </c>
      <c r="H44" s="15">
        <f>テーブル4[[#This Row],[配当性向]]*テーブル4[[#This Row],[ROE]]</f>
        <v>4.7533262400000005E-2</v>
      </c>
      <c r="I44">
        <v>74</v>
      </c>
      <c r="J44">
        <v>12.68</v>
      </c>
      <c r="K44">
        <v>1.51</v>
      </c>
      <c r="L44" s="16">
        <f>テーブル4[[#This Row],[PER]]*テーブル4[[#This Row],[PBR]]</f>
        <v>19.146799999999999</v>
      </c>
      <c r="M44">
        <v>238.7</v>
      </c>
      <c r="N44" s="3">
        <v>1833.5</v>
      </c>
      <c r="O44" s="15">
        <v>0.1404</v>
      </c>
      <c r="P44" s="15">
        <v>0.11459999999999999</v>
      </c>
      <c r="Q44" s="1">
        <v>215495</v>
      </c>
      <c r="R44" s="1">
        <v>22629</v>
      </c>
      <c r="S44" t="s">
        <v>255</v>
      </c>
      <c r="T44" s="1">
        <v>2771</v>
      </c>
      <c r="U44" s="1">
        <v>187907</v>
      </c>
      <c r="V44" t="s">
        <v>13</v>
      </c>
    </row>
    <row r="45" spans="2:22">
      <c r="B45" s="22">
        <v>42</v>
      </c>
      <c r="C45">
        <v>11</v>
      </c>
      <c r="D45">
        <v>1835</v>
      </c>
      <c r="E45" t="s">
        <v>293</v>
      </c>
      <c r="F45" s="2">
        <v>2.5100000000000001E-2</v>
      </c>
      <c r="G45" s="15">
        <f>テーブル4[[#This Row],[配当利回り]]*テーブル4[[#This Row],[PER]]</f>
        <v>0.30571799999999999</v>
      </c>
      <c r="H45" s="15">
        <f>テーブル4[[#This Row],[配当性向]]*テーブル4[[#This Row],[ROE]]</f>
        <v>3.3965269800000003E-2</v>
      </c>
      <c r="I45">
        <v>80</v>
      </c>
      <c r="J45">
        <v>12.18</v>
      </c>
      <c r="K45">
        <v>1.31</v>
      </c>
      <c r="L45" s="16">
        <f>テーブル4[[#This Row],[PER]]*テーブル4[[#This Row],[PBR]]</f>
        <v>15.9558</v>
      </c>
      <c r="M45">
        <v>257.08</v>
      </c>
      <c r="N45" s="3">
        <v>2431.46</v>
      </c>
      <c r="O45" s="15">
        <v>0.1111</v>
      </c>
      <c r="P45" s="15">
        <v>9.6600000000000005E-2</v>
      </c>
      <c r="Q45" s="1">
        <v>134739</v>
      </c>
      <c r="R45" s="1">
        <v>12216</v>
      </c>
      <c r="S45" t="s">
        <v>255</v>
      </c>
      <c r="T45" s="1">
        <v>3185</v>
      </c>
      <c r="U45" s="1">
        <v>114979</v>
      </c>
      <c r="V45" t="s">
        <v>13</v>
      </c>
    </row>
    <row r="46" spans="2:22">
      <c r="B46" s="22">
        <v>43</v>
      </c>
      <c r="C46">
        <v>11</v>
      </c>
      <c r="D46">
        <v>4212</v>
      </c>
      <c r="E46" t="s">
        <v>297</v>
      </c>
      <c r="F46" s="2">
        <v>2.0899999999999998E-2</v>
      </c>
      <c r="G46" s="15">
        <f>テーブル4[[#This Row],[配当利回り]]*テーブル4[[#This Row],[PER]]</f>
        <v>0.29886999999999997</v>
      </c>
      <c r="H46" s="15">
        <f>テーブル4[[#This Row],[配当性向]]*テーブル4[[#This Row],[ROE]]</f>
        <v>2.1847396999999998E-2</v>
      </c>
      <c r="I46">
        <v>48</v>
      </c>
      <c r="J46">
        <v>14.3</v>
      </c>
      <c r="K46">
        <v>1.02</v>
      </c>
      <c r="L46" s="16">
        <f>テーブル4[[#This Row],[PER]]*テーブル4[[#This Row],[PBR]]</f>
        <v>14.586</v>
      </c>
      <c r="M46">
        <v>158.82</v>
      </c>
      <c r="N46" s="3">
        <v>2260.83</v>
      </c>
      <c r="O46" s="15">
        <v>7.3099999999999998E-2</v>
      </c>
      <c r="P46" s="15">
        <v>8.3500000000000005E-2</v>
      </c>
      <c r="Q46" s="1">
        <v>67043</v>
      </c>
      <c r="R46" s="1">
        <v>10082</v>
      </c>
      <c r="S46" t="s">
        <v>255</v>
      </c>
      <c r="T46" s="1">
        <v>2301</v>
      </c>
      <c r="U46" s="1">
        <v>108869</v>
      </c>
      <c r="V46" t="s">
        <v>13</v>
      </c>
    </row>
    <row r="47" spans="2:22">
      <c r="B47" s="22">
        <v>44</v>
      </c>
      <c r="C47">
        <v>11</v>
      </c>
      <c r="D47">
        <v>4781</v>
      </c>
      <c r="E47" t="s">
        <v>288</v>
      </c>
      <c r="F47" s="2">
        <v>2.07E-2</v>
      </c>
      <c r="G47" s="15">
        <f>テーブル4[[#This Row],[配当利回り]]*テーブル4[[#This Row],[PER]]</f>
        <v>0.30925799999999998</v>
      </c>
      <c r="H47" s="15">
        <f>テーブル4[[#This Row],[配当性向]]*テーブル4[[#This Row],[ROE]]</f>
        <v>3.7234663199999997E-2</v>
      </c>
      <c r="I47">
        <v>72</v>
      </c>
      <c r="J47">
        <v>14.94</v>
      </c>
      <c r="K47">
        <v>1.81</v>
      </c>
      <c r="L47" s="16">
        <f>テーブル4[[#This Row],[PER]]*テーブル4[[#This Row],[PBR]]</f>
        <v>27.041399999999999</v>
      </c>
      <c r="M47">
        <v>216.19</v>
      </c>
      <c r="N47" s="3">
        <v>1922.49</v>
      </c>
      <c r="O47" s="15">
        <v>0.12039999999999999</v>
      </c>
      <c r="P47" s="15">
        <v>0.1125</v>
      </c>
      <c r="Q47" s="1">
        <v>113113</v>
      </c>
      <c r="R47" s="1">
        <v>6163</v>
      </c>
      <c r="S47" t="s">
        <v>255</v>
      </c>
      <c r="T47" s="1">
        <v>3485</v>
      </c>
      <c r="U47" s="1">
        <v>56039</v>
      </c>
      <c r="V47" t="s">
        <v>86</v>
      </c>
    </row>
    <row r="48" spans="2:22">
      <c r="B48" s="22">
        <v>45</v>
      </c>
      <c r="C48">
        <v>11</v>
      </c>
      <c r="D48">
        <v>3191</v>
      </c>
      <c r="E48" t="s">
        <v>292</v>
      </c>
      <c r="F48" s="2">
        <v>1.9099999999999999E-2</v>
      </c>
      <c r="G48" s="15">
        <f>テーブル4[[#This Row],[配当利回り]]*テーブル4[[#This Row],[PER]]</f>
        <v>0.281725</v>
      </c>
      <c r="H48" s="15">
        <f>テーブル4[[#This Row],[配当性向]]*テーブル4[[#This Row],[ROE]]</f>
        <v>1.1832450000000001E-2</v>
      </c>
      <c r="I48">
        <v>26</v>
      </c>
      <c r="J48">
        <v>14.75</v>
      </c>
      <c r="K48">
        <v>0.88</v>
      </c>
      <c r="L48" s="16">
        <f>テーブル4[[#This Row],[PER]]*テーブル4[[#This Row],[PBR]]</f>
        <v>12.98</v>
      </c>
      <c r="M48">
        <v>63.34</v>
      </c>
      <c r="N48" s="3">
        <v>1539.84</v>
      </c>
      <c r="O48" s="15">
        <v>4.2000000000000003E-2</v>
      </c>
      <c r="P48" s="15">
        <v>6.2100000000000002E-2</v>
      </c>
      <c r="Q48" s="1">
        <v>153131</v>
      </c>
      <c r="R48" s="1">
        <v>8400</v>
      </c>
      <c r="S48" t="s">
        <v>305</v>
      </c>
      <c r="T48" s="1">
        <v>1358</v>
      </c>
      <c r="U48" s="1">
        <v>140181</v>
      </c>
      <c r="V48" t="s">
        <v>13</v>
      </c>
    </row>
    <row r="49" spans="2:22">
      <c r="B49" s="22">
        <v>46</v>
      </c>
      <c r="C49">
        <v>11</v>
      </c>
      <c r="D49">
        <v>7818</v>
      </c>
      <c r="E49" t="s">
        <v>296</v>
      </c>
      <c r="F49" s="2">
        <v>1.7500000000000002E-2</v>
      </c>
      <c r="G49" s="15">
        <f>テーブル4[[#This Row],[配当利回り]]*テーブル4[[#This Row],[PER]]</f>
        <v>0.32164999999999999</v>
      </c>
      <c r="H49" s="15">
        <f>テーブル4[[#This Row],[配当性向]]*テーブル4[[#This Row],[ROE]]</f>
        <v>5.1271009999999992E-2</v>
      </c>
      <c r="I49">
        <v>17</v>
      </c>
      <c r="J49">
        <v>18.38</v>
      </c>
      <c r="K49">
        <v>3.3</v>
      </c>
      <c r="L49" s="16">
        <f>テーブル4[[#This Row],[PER]]*テーブル4[[#This Row],[PBR]]</f>
        <v>60.653999999999996</v>
      </c>
      <c r="M49">
        <v>44.99</v>
      </c>
      <c r="N49">
        <v>294.45999999999998</v>
      </c>
      <c r="O49" s="15">
        <v>0.15939999999999999</v>
      </c>
      <c r="P49" s="15">
        <v>0.1898</v>
      </c>
      <c r="Q49" s="1">
        <v>16451</v>
      </c>
      <c r="R49" s="1">
        <v>2046</v>
      </c>
      <c r="S49" t="s">
        <v>304</v>
      </c>
      <c r="T49">
        <v>971</v>
      </c>
      <c r="U49" s="1">
        <v>28524</v>
      </c>
      <c r="V49" t="s">
        <v>13</v>
      </c>
    </row>
    <row r="50" spans="2:22">
      <c r="B50" s="22">
        <v>47</v>
      </c>
      <c r="C50">
        <v>11</v>
      </c>
      <c r="D50">
        <v>4739</v>
      </c>
      <c r="E50" t="s">
        <v>290</v>
      </c>
      <c r="F50" s="2">
        <v>1.6799999999999999E-2</v>
      </c>
      <c r="G50" s="15">
        <f>テーブル4[[#This Row],[配当利回り]]*テーブル4[[#This Row],[PER]]</f>
        <v>0.47006399999999998</v>
      </c>
      <c r="H50" s="15">
        <f>テーブル4[[#This Row],[配当性向]]*テーブル4[[#This Row],[ROE]]</f>
        <v>5.4151372799999993E-2</v>
      </c>
      <c r="I50">
        <v>55</v>
      </c>
      <c r="J50">
        <v>27.98</v>
      </c>
      <c r="K50">
        <v>3.4</v>
      </c>
      <c r="L50" s="16">
        <f>テーブル4[[#This Row],[PER]]*テーブル4[[#This Row],[PBR]]</f>
        <v>95.132000000000005</v>
      </c>
      <c r="M50">
        <v>106.55</v>
      </c>
      <c r="N50">
        <v>962.56</v>
      </c>
      <c r="O50" s="15">
        <v>0.1152</v>
      </c>
      <c r="P50" s="15">
        <v>9.9000000000000005E-2</v>
      </c>
      <c r="Q50" s="1">
        <v>451957</v>
      </c>
      <c r="R50" s="1">
        <v>35898</v>
      </c>
      <c r="S50" t="s">
        <v>255</v>
      </c>
      <c r="T50" s="1">
        <v>3270</v>
      </c>
      <c r="U50" s="1">
        <v>784800</v>
      </c>
      <c r="V50" t="s">
        <v>13</v>
      </c>
    </row>
    <row r="51" spans="2:22">
      <c r="B51" s="22">
        <v>48</v>
      </c>
      <c r="C51">
        <v>11</v>
      </c>
      <c r="D51">
        <v>3085</v>
      </c>
      <c r="E51" t="s">
        <v>295</v>
      </c>
      <c r="F51" s="2">
        <v>1.1900000000000001E-2</v>
      </c>
      <c r="G51" s="15">
        <f>テーブル4[[#This Row],[配当利回り]]*テーブル4[[#This Row],[PER]]</f>
        <v>0.29321600000000003</v>
      </c>
      <c r="H51" s="15">
        <f>テーブル4[[#This Row],[配当性向]]*テーブル4[[#This Row],[ROE]]</f>
        <v>4.3308003200000007E-2</v>
      </c>
      <c r="I51">
        <v>24</v>
      </c>
      <c r="J51">
        <v>24.64</v>
      </c>
      <c r="K51">
        <v>3.35</v>
      </c>
      <c r="L51" s="16">
        <f>テーブル4[[#This Row],[PER]]*テーブル4[[#This Row],[PBR]]</f>
        <v>82.544000000000011</v>
      </c>
      <c r="M51">
        <v>79.13</v>
      </c>
      <c r="N51">
        <v>601.28</v>
      </c>
      <c r="O51" s="15">
        <v>0.1477</v>
      </c>
      <c r="P51" s="15">
        <v>0.17560000000000001</v>
      </c>
      <c r="Q51" s="1">
        <v>30605</v>
      </c>
      <c r="R51" s="1">
        <v>4116</v>
      </c>
      <c r="S51" t="s">
        <v>302</v>
      </c>
      <c r="T51" s="1">
        <v>2012</v>
      </c>
      <c r="U51" s="1">
        <v>66589</v>
      </c>
      <c r="V51" t="s">
        <v>13</v>
      </c>
    </row>
    <row r="52" spans="2:22">
      <c r="B52" s="22">
        <v>49</v>
      </c>
      <c r="C52">
        <v>11</v>
      </c>
      <c r="D52">
        <v>3391</v>
      </c>
      <c r="E52" t="s">
        <v>289</v>
      </c>
      <c r="F52" s="2">
        <v>1.06E-2</v>
      </c>
      <c r="G52" s="15">
        <f>テーブル4[[#This Row],[配当利回り]]*テーブル4[[#This Row],[PER]]</f>
        <v>0.273586</v>
      </c>
      <c r="H52" s="15">
        <f>テーブル4[[#This Row],[配当性向]]*テーブル4[[#This Row],[ROE]]</f>
        <v>3.4307684400000003E-2</v>
      </c>
      <c r="I52">
        <v>148</v>
      </c>
      <c r="J52">
        <v>25.81</v>
      </c>
      <c r="K52">
        <v>3.03</v>
      </c>
      <c r="L52" s="16">
        <f>テーブル4[[#This Row],[PER]]*テーブル4[[#This Row],[PBR]]</f>
        <v>78.204299999999989</v>
      </c>
      <c r="M52">
        <v>513.84</v>
      </c>
      <c r="N52" s="3">
        <v>4602.3500000000004</v>
      </c>
      <c r="O52" s="15">
        <v>0.12540000000000001</v>
      </c>
      <c r="P52" s="15">
        <v>0.1217</v>
      </c>
      <c r="Q52" s="1">
        <v>782447</v>
      </c>
      <c r="R52" s="1">
        <v>41826</v>
      </c>
      <c r="S52" t="s">
        <v>306</v>
      </c>
      <c r="T52" s="1">
        <v>13930</v>
      </c>
      <c r="U52" s="1">
        <v>686159</v>
      </c>
      <c r="V52" t="s">
        <v>13</v>
      </c>
    </row>
    <row r="53" spans="2:22">
      <c r="B53" s="22">
        <v>50</v>
      </c>
      <c r="C53">
        <v>9</v>
      </c>
      <c r="D53">
        <v>3086</v>
      </c>
      <c r="E53" t="s">
        <v>294</v>
      </c>
      <c r="F53" s="2">
        <v>2.3199999999999998E-2</v>
      </c>
      <c r="G53" s="15">
        <f>テーブル4[[#This Row],[配当利回り]]*テーブル4[[#This Row],[PER]]</f>
        <v>0.36516799999999999</v>
      </c>
      <c r="H53" s="15">
        <f>テーブル4[[#This Row],[配当性向]]*テーブル4[[#This Row],[ROE]]</f>
        <v>2.4721873599999999E-2</v>
      </c>
      <c r="I53">
        <v>36</v>
      </c>
      <c r="J53">
        <v>15.74</v>
      </c>
      <c r="K53">
        <v>0.99</v>
      </c>
      <c r="L53" s="16">
        <f>テーブル4[[#This Row],[PER]]*テーブル4[[#This Row],[PBR]]</f>
        <v>15.582599999999999</v>
      </c>
      <c r="M53">
        <v>104.55</v>
      </c>
      <c r="N53" s="3">
        <v>1565.12</v>
      </c>
      <c r="O53" s="15">
        <v>6.7699999999999996E-2</v>
      </c>
      <c r="P53" s="15">
        <v>4.1099999999999998E-2</v>
      </c>
      <c r="Q53" s="1">
        <v>459840</v>
      </c>
      <c r="R53" s="1">
        <v>40891</v>
      </c>
      <c r="S53" t="s">
        <v>303</v>
      </c>
      <c r="T53" s="1">
        <v>1551</v>
      </c>
      <c r="U53" s="1">
        <v>419647</v>
      </c>
      <c r="V53" t="s">
        <v>13</v>
      </c>
    </row>
  </sheetData>
  <phoneticPr fontId="4"/>
  <conditionalFormatting sqref="L4:L53">
    <cfRule type="cellIs" dxfId="4" priority="5" operator="lessThan">
      <formula>22.5</formula>
    </cfRule>
  </conditionalFormatting>
  <conditionalFormatting sqref="G4:G53">
    <cfRule type="cellIs" dxfId="3" priority="4" operator="lessThan">
      <formula>0.5</formula>
    </cfRule>
  </conditionalFormatting>
  <conditionalFormatting sqref="O4:O53">
    <cfRule type="cellIs" dxfId="2" priority="3" operator="greaterThan">
      <formula>0.1</formula>
    </cfRule>
  </conditionalFormatting>
  <conditionalFormatting sqref="H4:H53 O4:O53">
    <cfRule type="cellIs" dxfId="1" priority="2" operator="greaterThan">
      <formula>0.05</formula>
    </cfRule>
  </conditionalFormatting>
  <conditionalFormatting sqref="F6:F53">
    <cfRule type="cellIs" dxfId="0" priority="1" operator="greaterThan">
      <formula>0.03</formula>
    </cfRule>
  </conditionalFormatting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20.1.6</vt:lpstr>
      <vt:lpstr>20.2.4</vt:lpstr>
      <vt:lpstr>高配当10選</vt:lpstr>
      <vt:lpstr>連続増配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おさいふプラス＠ジン</dc:creator>
  <cp:lastModifiedBy>おさいふプラス＠ジン</cp:lastModifiedBy>
  <dcterms:created xsi:type="dcterms:W3CDTF">2015-06-05T18:19:34Z</dcterms:created>
  <dcterms:modified xsi:type="dcterms:W3CDTF">2020-02-03T12:57:28Z</dcterms:modified>
</cp:coreProperties>
</file>